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Рабочий стол\"/>
    </mc:Choice>
  </mc:AlternateContent>
  <bookViews>
    <workbookView xWindow="-105" yWindow="-105" windowWidth="19425" windowHeight="11505" tabRatio="789" firstSheet="1" activeTab="7"/>
  </bookViews>
  <sheets>
    <sheet name="ГВ_Д13-14_УФО" sheetId="124" r:id="rId1"/>
    <sheet name="ГВ_Ю13-14_УФО" sheetId="125" r:id="rId2"/>
    <sheet name="ГВ_Д15-16_УФО" sheetId="127" r:id="rId3"/>
    <sheet name="ГВ_Ю15-16_УФО" sheetId="126" r:id="rId4"/>
    <sheet name="ХСС_Д13-14" sheetId="131" r:id="rId5"/>
    <sheet name="ХСС_Ю13-14" sheetId="132" r:id="rId6"/>
    <sheet name="ХСС_Д15-16" sheetId="133" r:id="rId7"/>
    <sheet name="ХСС_Ю15-16" sheetId="134" r:id="rId8"/>
  </sheets>
  <definedNames>
    <definedName name="Print_Area" localSheetId="0">'ГВ_Д13-14_УФО'!$A$1:$L$41</definedName>
    <definedName name="Print_Area" localSheetId="2">'ГВ_Д15-16_УФО'!$A$1:$L$39</definedName>
    <definedName name="Print_Area" localSheetId="1">'ГВ_Ю13-14_УФО'!$A$1:$L$52</definedName>
    <definedName name="Print_Area" localSheetId="3">'ГВ_Ю15-16_УФО'!$A$1:$L$47</definedName>
    <definedName name="Print_Area" localSheetId="4">'ХСС_Д13-14'!$A$1:$L$40</definedName>
    <definedName name="Print_Area" localSheetId="6">'ХСС_Д15-16'!$A$1:$L$38</definedName>
    <definedName name="Print_Area" localSheetId="5">'ХСС_Ю13-14'!$A$1:$L$52</definedName>
    <definedName name="Print_Area" localSheetId="7">'ХСС_Ю15-16'!$A$1:$L$44</definedName>
    <definedName name="Print_Titles" localSheetId="0">'ГВ_Д13-14_УФО'!$22:$22</definedName>
    <definedName name="Print_Titles" localSheetId="2">'ГВ_Д15-16_УФО'!$22:$22</definedName>
    <definedName name="Print_Titles" localSheetId="1">'ГВ_Ю13-14_УФО'!$22:$22</definedName>
    <definedName name="Print_Titles" localSheetId="3">'ГВ_Ю15-16_УФО'!$22:$22</definedName>
    <definedName name="Print_Titles" localSheetId="4">'ХСС_Д13-14'!$22:$22</definedName>
    <definedName name="Print_Titles" localSheetId="6">'ХСС_Д15-16'!$22:$22</definedName>
    <definedName name="Print_Titles" localSheetId="5">'ХСС_Ю13-14'!$22:$22</definedName>
    <definedName name="Print_Titles" localSheetId="7">'ХСС_Ю15-16'!$22:$22</definedName>
    <definedName name="_xlnm.Print_Area" localSheetId="0">'ГВ_Д13-14_УФО'!$A$2:$L$47</definedName>
    <definedName name="_xlnm.Print_Area" localSheetId="2">'ГВ_Д15-16_УФО'!$A$2:$L$45</definedName>
    <definedName name="_xlnm.Print_Area" localSheetId="1">'ГВ_Ю13-14_УФО'!$A$2:$L$58</definedName>
    <definedName name="_xlnm.Print_Area" localSheetId="3">'ГВ_Ю15-16_УФО'!$A$2:$L$53</definedName>
    <definedName name="_xlnm.Print_Area" localSheetId="4">'ХСС_Д13-14'!$A$2:$L$46</definedName>
    <definedName name="_xlnm.Print_Area" localSheetId="6">'ХСС_Д15-16'!$A$2:$L$44</definedName>
    <definedName name="_xlnm.Print_Area" localSheetId="5">'ХСС_Ю13-14'!$A$2:$L$58</definedName>
    <definedName name="_xlnm.Print_Area" localSheetId="7">'ХСС_Ю15-16'!$A$2:$L$50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34" l="1"/>
  <c r="I26" i="134"/>
  <c r="I25" i="134"/>
  <c r="I24" i="134"/>
  <c r="H44" i="134"/>
  <c r="H43" i="134"/>
  <c r="H42" i="134"/>
  <c r="H41" i="134"/>
  <c r="K20" i="134"/>
  <c r="J23" i="134" s="1"/>
  <c r="H38" i="133"/>
  <c r="H37" i="133"/>
  <c r="H36" i="133"/>
  <c r="H35" i="133"/>
  <c r="I27" i="133"/>
  <c r="I26" i="133"/>
  <c r="I25" i="133"/>
  <c r="I24" i="133"/>
  <c r="K20" i="133"/>
  <c r="I35" i="132"/>
  <c r="I31" i="132"/>
  <c r="I30" i="132"/>
  <c r="I29" i="132"/>
  <c r="I28" i="132"/>
  <c r="I27" i="132"/>
  <c r="I26" i="132"/>
  <c r="I25" i="132"/>
  <c r="I24" i="132"/>
  <c r="H52" i="132"/>
  <c r="H51" i="132"/>
  <c r="H50" i="132"/>
  <c r="H49" i="132"/>
  <c r="I34" i="132"/>
  <c r="I33" i="132"/>
  <c r="I32" i="132"/>
  <c r="K20" i="132"/>
  <c r="I29" i="131"/>
  <c r="I28" i="131"/>
  <c r="I27" i="131"/>
  <c r="I26" i="131"/>
  <c r="I25" i="131"/>
  <c r="I24" i="131"/>
  <c r="I30" i="131"/>
  <c r="K20" i="131"/>
  <c r="J29" i="131" s="1"/>
  <c r="I31" i="131"/>
  <c r="H40" i="131"/>
  <c r="H39" i="131"/>
  <c r="H38" i="131"/>
  <c r="H37" i="131"/>
  <c r="J23" i="127"/>
  <c r="I24" i="127"/>
  <c r="H39" i="127"/>
  <c r="H38" i="127"/>
  <c r="H37" i="127"/>
  <c r="H36" i="127"/>
  <c r="H35" i="127" s="1"/>
  <c r="H34" i="127" s="1"/>
  <c r="J30" i="127"/>
  <c r="I30" i="127"/>
  <c r="J29" i="127"/>
  <c r="I29" i="127"/>
  <c r="J28" i="127"/>
  <c r="I28" i="127"/>
  <c r="J27" i="127"/>
  <c r="I27" i="127"/>
  <c r="J26" i="127"/>
  <c r="I26" i="127"/>
  <c r="J25" i="127"/>
  <c r="I25" i="127"/>
  <c r="J24" i="127"/>
  <c r="H47" i="126"/>
  <c r="H44" i="126"/>
  <c r="H45" i="126"/>
  <c r="H46" i="126"/>
  <c r="J36" i="126"/>
  <c r="I36" i="126"/>
  <c r="J35" i="126"/>
  <c r="I35" i="126"/>
  <c r="J34" i="126"/>
  <c r="I34" i="126"/>
  <c r="J33" i="126"/>
  <c r="I33" i="126"/>
  <c r="J32" i="126"/>
  <c r="I32" i="126"/>
  <c r="J31" i="126"/>
  <c r="I31" i="126"/>
  <c r="J30" i="126"/>
  <c r="I30" i="126"/>
  <c r="J29" i="126"/>
  <c r="I29" i="126"/>
  <c r="J28" i="126"/>
  <c r="I28" i="126"/>
  <c r="J27" i="126"/>
  <c r="I27" i="126"/>
  <c r="J26" i="126"/>
  <c r="I26" i="126"/>
  <c r="J25" i="126"/>
  <c r="I25" i="126"/>
  <c r="J24" i="126"/>
  <c r="I24" i="126"/>
  <c r="J23" i="126"/>
  <c r="H38" i="124"/>
  <c r="H39" i="124"/>
  <c r="H40" i="124"/>
  <c r="H41" i="124"/>
  <c r="I25" i="124"/>
  <c r="I26" i="124"/>
  <c r="I27" i="124"/>
  <c r="I28" i="124"/>
  <c r="I29" i="124"/>
  <c r="I30" i="124"/>
  <c r="I31" i="124"/>
  <c r="I24" i="124"/>
  <c r="J31" i="124"/>
  <c r="J30" i="124"/>
  <c r="J29" i="124"/>
  <c r="J24" i="124"/>
  <c r="J23" i="124"/>
  <c r="I25" i="125"/>
  <c r="I26" i="125"/>
  <c r="I27" i="125"/>
  <c r="I28" i="125"/>
  <c r="I29" i="125"/>
  <c r="I30" i="125"/>
  <c r="I31" i="125"/>
  <c r="I32" i="125"/>
  <c r="I33" i="125"/>
  <c r="I34" i="125"/>
  <c r="I35" i="125"/>
  <c r="I36" i="125"/>
  <c r="I37" i="125"/>
  <c r="I38" i="125"/>
  <c r="I39" i="125"/>
  <c r="I40" i="125"/>
  <c r="I41" i="125"/>
  <c r="I42" i="125"/>
  <c r="I43" i="125"/>
  <c r="I44" i="125"/>
  <c r="I24" i="125"/>
  <c r="H49" i="125"/>
  <c r="H50" i="125"/>
  <c r="H51" i="125"/>
  <c r="H52" i="125"/>
  <c r="J40" i="125"/>
  <c r="J39" i="125"/>
  <c r="J38" i="125"/>
  <c r="J37" i="125"/>
  <c r="J36" i="125"/>
  <c r="J35" i="125"/>
  <c r="J34" i="125"/>
  <c r="J33" i="125"/>
  <c r="J32" i="125"/>
  <c r="J31" i="125"/>
  <c r="J30" i="125"/>
  <c r="J29" i="125"/>
  <c r="J28" i="125"/>
  <c r="J27" i="125"/>
  <c r="J26" i="125"/>
  <c r="J25" i="125"/>
  <c r="J24" i="125"/>
  <c r="J23" i="125"/>
  <c r="J28" i="124"/>
  <c r="J27" i="124"/>
  <c r="J26" i="124"/>
  <c r="J25" i="124"/>
  <c r="J44" i="125"/>
  <c r="J43" i="125"/>
  <c r="J42" i="125"/>
  <c r="J41" i="125"/>
  <c r="K37" i="131" l="1"/>
  <c r="K52" i="132"/>
  <c r="K40" i="131"/>
  <c r="K39" i="131"/>
  <c r="K38" i="131"/>
  <c r="H43" i="126"/>
  <c r="H42" i="126" s="1"/>
  <c r="H40" i="134"/>
  <c r="H39" i="134" s="1"/>
  <c r="J24" i="134"/>
  <c r="K44" i="134"/>
  <c r="J27" i="134"/>
  <c r="J26" i="134"/>
  <c r="J25" i="134"/>
  <c r="K41" i="134"/>
  <c r="K38" i="134"/>
  <c r="K42" i="134"/>
  <c r="K39" i="134"/>
  <c r="K43" i="134"/>
  <c r="K40" i="134"/>
  <c r="H34" i="133"/>
  <c r="H33" i="133" s="1"/>
  <c r="J23" i="133"/>
  <c r="J25" i="133"/>
  <c r="K35" i="133"/>
  <c r="K38" i="133"/>
  <c r="J24" i="133"/>
  <c r="K32" i="133"/>
  <c r="K36" i="133"/>
  <c r="J27" i="133"/>
  <c r="K33" i="133"/>
  <c r="K37" i="133"/>
  <c r="J26" i="133"/>
  <c r="K34" i="133"/>
  <c r="J35" i="132"/>
  <c r="J30" i="132"/>
  <c r="J29" i="132"/>
  <c r="J28" i="132"/>
  <c r="J27" i="132"/>
  <c r="J26" i="132"/>
  <c r="K48" i="132"/>
  <c r="J25" i="132"/>
  <c r="J24" i="132"/>
  <c r="J31" i="132"/>
  <c r="K51" i="132"/>
  <c r="H48" i="132"/>
  <c r="H47" i="132" s="1"/>
  <c r="J34" i="132"/>
  <c r="K49" i="132"/>
  <c r="J33" i="132"/>
  <c r="K46" i="132"/>
  <c r="K50" i="132"/>
  <c r="J32" i="132"/>
  <c r="J23" i="132"/>
  <c r="K47" i="132"/>
  <c r="H36" i="131"/>
  <c r="H35" i="131" s="1"/>
  <c r="J28" i="131"/>
  <c r="J27" i="131"/>
  <c r="J23" i="131"/>
  <c r="J26" i="131"/>
  <c r="J30" i="131"/>
  <c r="J25" i="131"/>
  <c r="J24" i="131"/>
  <c r="J31" i="131"/>
  <c r="K34" i="131"/>
  <c r="K35" i="131"/>
  <c r="K36" i="131"/>
  <c r="K37" i="127"/>
  <c r="K44" i="126"/>
  <c r="K46" i="126"/>
  <c r="K34" i="127"/>
  <c r="K35" i="127"/>
  <c r="K37" i="124"/>
  <c r="K36" i="127"/>
  <c r="K52" i="125"/>
  <c r="K41" i="126"/>
  <c r="K39" i="127"/>
  <c r="K42" i="126"/>
  <c r="K48" i="125"/>
  <c r="K49" i="125"/>
  <c r="K38" i="127"/>
  <c r="K43" i="126"/>
  <c r="K47" i="126"/>
  <c r="K35" i="124"/>
  <c r="K33" i="127"/>
  <c r="K45" i="126"/>
  <c r="K39" i="124"/>
  <c r="K38" i="124"/>
  <c r="K36" i="124"/>
  <c r="K40" i="124"/>
  <c r="K41" i="124"/>
  <c r="H37" i="124"/>
  <c r="H36" i="124" s="1"/>
  <c r="K46" i="125"/>
  <c r="K47" i="125"/>
  <c r="K50" i="125"/>
  <c r="K51" i="125"/>
  <c r="H48" i="125"/>
  <c r="H47" i="125" s="1"/>
</calcChain>
</file>

<file path=xl/sharedStrings.xml><?xml version="1.0" encoding="utf-8"?>
<sst xmlns="http://schemas.openxmlformats.org/spreadsheetml/2006/main" count="879" uniqueCount="139">
  <si>
    <t>ТЕХНИЧЕСКИЕ ДАННЫЕ ТРАССЫ:</t>
  </si>
  <si>
    <t xml:space="preserve"> ГЛАВНЫЙ СУДЬЯ:</t>
  </si>
  <si>
    <t>ФАМИЛИЯ ИМЯ</t>
  </si>
  <si>
    <t>ГЛАВНЫЙ СЕКРЕТАРЬ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</si>
  <si>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</si>
  <si>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</si>
  <si>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</si>
  <si>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</si>
  <si>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</si>
  <si>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ГЛАВНЫЙ СЕКРЕТАРЬ: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</si>
  <si>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</si>
  <si>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</si>
  <si>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</si>
  <si>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</si>
  <si>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ОТСТАВАНИЕ</t>
  </si>
  <si>
    <t>ПРИМЕЧАНИЕ</t>
  </si>
  <si>
    <t>СУДЬЯ НА ФИНИШЕ:</t>
  </si>
  <si>
    <t>СУДЬЯ НА ФИНИШЕ</t>
  </si>
  <si>
    <t>КОД UCI</t>
  </si>
  <si>
    <t>КМС</t>
  </si>
  <si>
    <t>Заявлено</t>
  </si>
  <si>
    <t>Стартовало</t>
  </si>
  <si>
    <t>Финишировало</t>
  </si>
  <si>
    <t>МСМК</t>
  </si>
  <si>
    <t>НАЧАЛО ГОНКИ:</t>
  </si>
  <si>
    <t>ОКОНЧАНИЕ ГОНКИ:</t>
  </si>
  <si>
    <t>№ ВРВС</t>
  </si>
  <si>
    <t>ТИГАНОВА И.А. (ВК, Свердловская обл.)</t>
  </si>
  <si>
    <t>МС</t>
  </si>
  <si>
    <t>ПОГОДНЫЕ УСЛОВИЯ</t>
  </si>
  <si>
    <t>Осадки: нет</t>
  </si>
  <si>
    <t>Команд</t>
  </si>
  <si>
    <t>Н.финишировало</t>
  </si>
  <si>
    <t>Н.стартовало</t>
  </si>
  <si>
    <t>1 СР</t>
  </si>
  <si>
    <t>2 СР</t>
  </si>
  <si>
    <t>Свердловская область</t>
  </si>
  <si>
    <t>Дисквалифицировано</t>
  </si>
  <si>
    <t>СКОРОСТЬ км/ч</t>
  </si>
  <si>
    <t>№ ЕКП 2025</t>
  </si>
  <si>
    <t>0080771811Я</t>
  </si>
  <si>
    <t>ДАТА РОЖД.</t>
  </si>
  <si>
    <t xml:space="preserve"> ДЛИНА КРУГА,км:</t>
  </si>
  <si>
    <t xml:space="preserve"> КРУГОВ:</t>
  </si>
  <si>
    <t>ТОКАРЕВ Авксентий Евгеньевич</t>
  </si>
  <si>
    <t>ГЛАЗАЧЕВ Степан Андреевич</t>
  </si>
  <si>
    <t>АНДРИЯЩЕНКО Алексей Константинович</t>
  </si>
  <si>
    <t>КУЗНЕЦОВ Матвей Евгеньевич</t>
  </si>
  <si>
    <t>БАХАРЕВ Всеволод Андреевич</t>
  </si>
  <si>
    <t>ЧЕРЕПКОВ Григорий Сергеевич</t>
  </si>
  <si>
    <t>ДОБЫЧИН Максим Евгеньевич</t>
  </si>
  <si>
    <t>КОРЖЕВ Егор Андреевич</t>
  </si>
  <si>
    <t>ЕМЕЛЬЯНОВА Ева Юрьевна</t>
  </si>
  <si>
    <t>ТИТАРЕНКО Вера Ивановна</t>
  </si>
  <si>
    <t>СТРЕМОУСОВА Валерия Антоновна</t>
  </si>
  <si>
    <t>ЕЛОХИНА Виктория Андреевна</t>
  </si>
  <si>
    <t>ДЕВУШКИ 13-14 лет</t>
  </si>
  <si>
    <t>ДЕВУШКИ 15-16 лет</t>
  </si>
  <si>
    <t>Тюменская область</t>
  </si>
  <si>
    <t>по велосипедному спорту</t>
  </si>
  <si>
    <t>ИТОГОВЫЙ ПРОТОКОЛ</t>
  </si>
  <si>
    <t>Министерство спорта Российской Федерации</t>
  </si>
  <si>
    <t>Маунтинбайк - кросс - кантри - короткий круг</t>
  </si>
  <si>
    <t>+ 2 кр</t>
  </si>
  <si>
    <t>+ 3 кр</t>
  </si>
  <si>
    <t>+ 1 кр</t>
  </si>
  <si>
    <t>ЗМС</t>
  </si>
  <si>
    <t>НС</t>
  </si>
  <si>
    <t>НФ</t>
  </si>
  <si>
    <t>Маунтинбайк - гонка в гору</t>
  </si>
  <si>
    <t xml:space="preserve"> ДИСТАНЦИЯ, км:</t>
  </si>
  <si>
    <t>3 сп.р.</t>
  </si>
  <si>
    <t>1 сп.юн.р.</t>
  </si>
  <si>
    <t>АРИПОВА Кира Камилевна</t>
  </si>
  <si>
    <t>ЛАДЫГИН Сергей Иванович</t>
  </si>
  <si>
    <t>РАХИМОВ Рустам Ринатович</t>
  </si>
  <si>
    <t>ТЫРКИН Иван Владимирович</t>
  </si>
  <si>
    <t>2 сп.юн.р.</t>
  </si>
  <si>
    <t>ПЯТАХИН Егор Игоревич</t>
  </si>
  <si>
    <t>АГИШЕВ Радион Ренатович</t>
  </si>
  <si>
    <t>ВОЛЬНАЯ Кира Юрьевна</t>
  </si>
  <si>
    <t>ГОДОВИЧЕНКО Артем Александрович</t>
  </si>
  <si>
    <t>ДОРОФЕЕВ Алексей Александрович</t>
  </si>
  <si>
    <t>ЕНИДОРЦЕВА Александра Дмитриевна</t>
  </si>
  <si>
    <t>КОВАЛЕНКО Артем Александрович</t>
  </si>
  <si>
    <t>ЛАПШОВ Матвей Дмитриевич</t>
  </si>
  <si>
    <t>ПЕЧЕРКИН Дмитрий Игоревич</t>
  </si>
  <si>
    <t>РЯБОВ Ярослав Федорович</t>
  </si>
  <si>
    <t>УШАРОВ Никита Владирович</t>
  </si>
  <si>
    <t>ДЗЮБА Алексей Андреевич</t>
  </si>
  <si>
    <t>БАБИКОВ Евгений Александрович</t>
  </si>
  <si>
    <t>ДУДЕНКО Виталий Александрович</t>
  </si>
  <si>
    <t>ПОСПЕЛОВ Анатолий Александрович</t>
  </si>
  <si>
    <t>АГБУН Артем Алексеевич</t>
  </si>
  <si>
    <t>АХМЕРОВ Тамерлан Артурович</t>
  </si>
  <si>
    <t>ЕГОВЦЕВА Анастасия Ивановна</t>
  </si>
  <si>
    <t>КИВОТОВА Виктория Константиновна</t>
  </si>
  <si>
    <t>КАРИМОВА Лейсан Динаровна</t>
  </si>
  <si>
    <t>КОТЕЛЬНИКОВА Валерия Вячеславовна</t>
  </si>
  <si>
    <t>КУГАЕВСКАЯ Алена Олеговна</t>
  </si>
  <si>
    <t>КУГАЕВСКАЯ Милена Владиславовна</t>
  </si>
  <si>
    <t>КАРМАЦКИХ Ксения Евгеньевна</t>
  </si>
  <si>
    <t>МАКАРОВ Мирон Вячеславович</t>
  </si>
  <si>
    <t>МАЛИНОВА Кира Александровна</t>
  </si>
  <si>
    <t>МАМИН Никита Андреевич</t>
  </si>
  <si>
    <t>МАРТЫНЕНКО Дарья Олеговна</t>
  </si>
  <si>
    <t>МЕХОНОШИН Иван Вячеславович</t>
  </si>
  <si>
    <t>МИХАЙЛОВ Арсений Павлович</t>
  </si>
  <si>
    <t>ПОТАПОВА Александра Андреевна</t>
  </si>
  <si>
    <t>СЕРГЕЕВ Никита Кириллович</t>
  </si>
  <si>
    <t>СИМОНОВ Енисей Александрович</t>
  </si>
  <si>
    <t>СУЗДАЛЬЦЕВ Ярослав Алексеевич</t>
  </si>
  <si>
    <t>СИДОРОВ Михаил Дмитриевич</t>
  </si>
  <si>
    <t>ТУРЧИН Александр Николаевич</t>
  </si>
  <si>
    <t>ФРАНК Александра Алексеевна</t>
  </si>
  <si>
    <t>ЧЕМАКИН Егор Иванович</t>
  </si>
  <si>
    <t>ШЕПЕЛИН Илья Васильевич</t>
  </si>
  <si>
    <t>ШЕПЕЛИН Кирилл Васильевич</t>
  </si>
  <si>
    <t>ЯТЧЕНКО Вадим Алексеевич</t>
  </si>
  <si>
    <t>ЯТЧЕНКО Александра Алексеевна</t>
  </si>
  <si>
    <t>МЕНЬШИКОВА Екатерина Васильевна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</si>
  <si>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11 июля 2025 года</t>
    </r>
  </si>
  <si>
    <t>ЛАТЫНЦЕВ К.С. (2К, Тюменская обл.)</t>
  </si>
  <si>
    <t>ДОЦЕНКО С.А. (ВК, Омская обл.)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</si>
  <si>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12 июля 2025 года</t>
    </r>
  </si>
  <si>
    <t>Департамент физической культуры, спорта и дополнительного образования Тюменской области</t>
  </si>
  <si>
    <t>РОО "Федерация велосипедного спорта Тюменской области"</t>
  </si>
  <si>
    <r>
      <t xml:space="preserve"> МЕСТО ПРОВЕДЕНИЯ:</t>
    </r>
    <r>
      <rPr>
        <sz val="11"/>
        <rFont val="Calibri"/>
        <family val="2"/>
        <charset val="204"/>
      </rPr>
      <t xml:space="preserve"> с. Уват, Тюменская обл.</t>
    </r>
  </si>
  <si>
    <t>+ 4 кр</t>
  </si>
  <si>
    <t>2008720018030349</t>
  </si>
  <si>
    <t>ЮНОШИ 13-14 лет</t>
  </si>
  <si>
    <t>ЮНОШИ 15-16 лет</t>
  </si>
  <si>
    <t>Влажность: 85%</t>
  </si>
  <si>
    <t>Ветер: 3,0м/с</t>
  </si>
  <si>
    <r>
      <t>Температура: +17</t>
    </r>
    <r>
      <rPr>
        <sz val="11"/>
        <rFont val="Aptos Narrow"/>
        <family val="2"/>
      </rPr>
      <t>°</t>
    </r>
    <r>
      <rPr>
        <sz val="11"/>
        <rFont val="Calibri"/>
        <family val="2"/>
        <charset val="204"/>
        <scheme val="minor"/>
      </rPr>
      <t>С</t>
    </r>
  </si>
  <si>
    <t>Осадки: дождь</t>
  </si>
  <si>
    <r>
      <t>Температура: +15</t>
    </r>
    <r>
      <rPr>
        <sz val="11"/>
        <rFont val="Aptos Narrow"/>
        <family val="2"/>
      </rPr>
      <t>°</t>
    </r>
    <r>
      <rPr>
        <sz val="11"/>
        <rFont val="Calibri"/>
        <family val="2"/>
        <charset val="204"/>
        <scheme val="minor"/>
      </rPr>
      <t>С</t>
    </r>
  </si>
  <si>
    <t>Влажность: 92%</t>
  </si>
  <si>
    <t>Межрегиональные соревнования (ПУФО)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</si>
</sst>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3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Aptos Narrow"/>
      <family val="2"/>
    </font>
    <font>
      <sz val="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5" fillId="0" borderId="0"/>
    <xf numFmtId="0" fontId="3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29" fillId="0" borderId="0"/>
  </cellStyleXfs>
  <cellXfs count="93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49" fontId="20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1" fontId="7" fillId="2" borderId="0" xfId="3" applyNumberFormat="1" applyFont="1" applyFill="1" applyAlignment="1">
      <alignment horizontal="center" vertical="center" wrapText="1"/>
    </xf>
    <xf numFmtId="49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21" fontId="16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20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7" fillId="0" borderId="0" xfId="0" applyFont="1"/>
    <xf numFmtId="0" fontId="21" fillId="0" borderId="0" xfId="0" applyFont="1" applyAlignment="1">
      <alignment vertical="center"/>
    </xf>
    <xf numFmtId="49" fontId="20" fillId="0" borderId="0" xfId="0" applyNumberFormat="1" applyFont="1" applyAlignment="1">
      <alignment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vertical="center"/>
    </xf>
    <xf numFmtId="14" fontId="20" fillId="0" borderId="0" xfId="0" applyNumberFormat="1" applyFont="1" applyAlignment="1">
      <alignment vertical="center"/>
    </xf>
    <xf numFmtId="14" fontId="20" fillId="0" borderId="0" xfId="0" applyNumberFormat="1" applyFont="1" applyAlignment="1">
      <alignment horizontal="right" vertical="center"/>
    </xf>
    <xf numFmtId="14" fontId="7" fillId="2" borderId="0" xfId="3" applyNumberFormat="1" applyFont="1" applyFill="1" applyAlignment="1">
      <alignment horizontal="center" vertical="center" wrapText="1"/>
    </xf>
    <xf numFmtId="14" fontId="24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2" fontId="16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14" fontId="15" fillId="2" borderId="0" xfId="0" applyNumberFormat="1" applyFont="1" applyFill="1" applyAlignment="1">
      <alignment vertical="center"/>
    </xf>
    <xf numFmtId="1" fontId="28" fillId="0" borderId="0" xfId="0" applyNumberFormat="1" applyFont="1" applyAlignment="1">
      <alignment horizontal="center" vertical="center"/>
    </xf>
    <xf numFmtId="1" fontId="25" fillId="0" borderId="0" xfId="8" applyNumberFormat="1" applyFont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14" fontId="14" fillId="0" borderId="0" xfId="0" applyNumberFormat="1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 wrapText="1"/>
    </xf>
    <xf numFmtId="14" fontId="16" fillId="0" borderId="0" xfId="0" applyNumberFormat="1" applyFont="1" applyAlignment="1">
      <alignment vertical="center"/>
    </xf>
    <xf numFmtId="49" fontId="24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1">
    <cellStyle name="Обычный" xfId="0" builtinId="0"/>
    <cellStyle name="Обычный 12" xfId="1"/>
    <cellStyle name="Обычный 2" xfId="2"/>
    <cellStyle name="Обычный 2 2" xfId="6"/>
    <cellStyle name="Обычный 2 2 2" xfId="9"/>
    <cellStyle name="Обычный 2 3" xfId="5"/>
    <cellStyle name="Обычный 2 4" xfId="10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53"/>
  <sheetViews>
    <sheetView view="pageBreakPreview" zoomScaleNormal="100" zoomScaleSheetLayoutView="100" workbookViewId="0">
      <selection activeCell="F34" sqref="F34:K34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65" customWidth="1"/>
    <col min="6" max="6" width="10.7109375" style="14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7.25" customHeight="1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6" ht="14.25" customHeight="1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7.25" customHeight="1">
      <c r="A3" s="84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6" ht="14.25" customHeight="1">
      <c r="A4" s="84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6" s="2" customFormat="1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/>
      <c r="P5"/>
    </row>
    <row r="6" spans="1:16" s="2" customFormat="1" ht="21">
      <c r="A6" s="82" t="s">
        <v>138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/>
      <c r="P6"/>
    </row>
    <row r="7" spans="1:16" s="2" customFormat="1" ht="25.5" customHeight="1">
      <c r="A7" s="82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/>
      <c r="P7"/>
    </row>
    <row r="8" spans="1:16" s="2" customFormat="1" ht="23.2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6" s="2" customFormat="1" ht="29.25" customHeight="1">
      <c r="A9" s="82" t="s">
        <v>60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6" ht="20.25" customHeight="1">
      <c r="A10" s="89" t="s">
        <v>69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6" ht="19.5" customHeight="1">
      <c r="A11" s="90" t="s">
        <v>56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8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40"/>
    </row>
    <row r="13" spans="1:16" ht="15">
      <c r="A13" s="18" t="s">
        <v>127</v>
      </c>
      <c r="B13" s="46"/>
      <c r="C13" s="47"/>
      <c r="D13" s="48"/>
      <c r="E13" s="72" t="s">
        <v>24</v>
      </c>
      <c r="F13" s="50"/>
      <c r="G13" s="43">
        <v>0.66666666666666663</v>
      </c>
      <c r="H13" s="21" t="s">
        <v>26</v>
      </c>
      <c r="I13" s="85" t="s">
        <v>40</v>
      </c>
      <c r="J13" s="85"/>
      <c r="K13" s="85"/>
      <c r="L13" s="40"/>
    </row>
    <row r="14" spans="1:16" ht="15">
      <c r="A14" s="22" t="s">
        <v>121</v>
      </c>
      <c r="B14" s="46"/>
      <c r="C14" s="47"/>
      <c r="D14" s="20"/>
      <c r="E14" s="72" t="s">
        <v>25</v>
      </c>
      <c r="F14" s="50"/>
      <c r="G14" s="43">
        <v>0.6743055555555556</v>
      </c>
      <c r="H14" s="21" t="s">
        <v>39</v>
      </c>
      <c r="I14" s="86" t="s">
        <v>129</v>
      </c>
      <c r="J14" s="86"/>
      <c r="K14" s="86"/>
      <c r="L14" s="40"/>
    </row>
    <row r="15" spans="1:16">
      <c r="A15" s="40"/>
      <c r="B15" s="45"/>
      <c r="C15" s="51"/>
      <c r="D15" s="48"/>
      <c r="E15" s="60"/>
      <c r="F15" s="52"/>
      <c r="G15" s="40"/>
      <c r="H15" s="40"/>
      <c r="I15" s="53"/>
      <c r="J15" s="53"/>
      <c r="K15" s="53"/>
      <c r="L15" s="40"/>
    </row>
    <row r="16" spans="1:16" ht="15">
      <c r="A16" s="87" t="s">
        <v>8</v>
      </c>
      <c r="B16" s="87"/>
      <c r="C16" s="87"/>
      <c r="D16" s="87"/>
      <c r="E16" s="87"/>
      <c r="F16" s="87"/>
      <c r="G16" s="87"/>
      <c r="H16" s="24" t="s">
        <v>0</v>
      </c>
      <c r="I16" s="24"/>
      <c r="J16" s="24"/>
      <c r="K16" s="24"/>
    </row>
    <row r="17" spans="1:16" ht="15">
      <c r="A17" s="49"/>
      <c r="B17" s="54"/>
      <c r="C17" s="55"/>
      <c r="D17" s="49"/>
      <c r="E17" s="61"/>
      <c r="F17" s="56"/>
      <c r="G17" s="27"/>
      <c r="H17" s="26"/>
      <c r="I17" s="27"/>
      <c r="J17" s="27"/>
      <c r="K17" s="28"/>
      <c r="L17" s="40"/>
    </row>
    <row r="18" spans="1:16" ht="15">
      <c r="A18" s="19" t="s">
        <v>1</v>
      </c>
      <c r="B18" s="54"/>
      <c r="C18" s="55"/>
      <c r="D18" s="70" t="s">
        <v>123</v>
      </c>
      <c r="E18" s="61"/>
      <c r="F18" s="56"/>
      <c r="G18" s="40"/>
      <c r="H18" s="22"/>
      <c r="I18" s="27"/>
      <c r="J18" s="27"/>
      <c r="K18" s="27"/>
      <c r="L18" s="40"/>
    </row>
    <row r="19" spans="1:16" ht="15">
      <c r="A19" s="19" t="s">
        <v>9</v>
      </c>
      <c r="B19" s="54"/>
      <c r="C19" s="55"/>
      <c r="D19" s="70" t="s">
        <v>27</v>
      </c>
      <c r="E19" s="61"/>
      <c r="F19" s="56"/>
      <c r="G19" s="40"/>
      <c r="H19" s="19"/>
      <c r="I19" s="27"/>
      <c r="J19" s="27"/>
      <c r="K19" s="27"/>
      <c r="L19" s="40"/>
    </row>
    <row r="20" spans="1:16" ht="15">
      <c r="A20" s="19" t="s">
        <v>16</v>
      </c>
      <c r="B20" s="46"/>
      <c r="C20" s="47"/>
      <c r="D20" s="70" t="s">
        <v>122</v>
      </c>
      <c r="E20" s="62"/>
      <c r="F20" s="52"/>
      <c r="G20" s="40"/>
      <c r="H20" s="19" t="s">
        <v>70</v>
      </c>
      <c r="I20" s="27"/>
      <c r="J20" s="27"/>
      <c r="K20" s="25">
        <v>2.8</v>
      </c>
      <c r="L20" s="40"/>
    </row>
    <row r="21" spans="1:16">
      <c r="A21" s="40"/>
      <c r="B21" s="45"/>
      <c r="C21" s="51"/>
      <c r="D21" s="40"/>
      <c r="E21" s="60"/>
      <c r="F21" s="52"/>
      <c r="G21" s="40"/>
      <c r="H21" s="40"/>
      <c r="I21" s="40"/>
      <c r="J21" s="40"/>
      <c r="K21" s="40"/>
      <c r="L21" s="40"/>
    </row>
    <row r="22" spans="1:16" s="10" customFormat="1" ht="26.25" customHeight="1">
      <c r="A22" s="29" t="s">
        <v>5</v>
      </c>
      <c r="B22" s="30" t="s">
        <v>12</v>
      </c>
      <c r="C22" s="31" t="s">
        <v>18</v>
      </c>
      <c r="D22" s="30" t="s">
        <v>2</v>
      </c>
      <c r="E22" s="63" t="s">
        <v>41</v>
      </c>
      <c r="F22" s="32" t="s">
        <v>7</v>
      </c>
      <c r="G22" s="30" t="s">
        <v>13</v>
      </c>
      <c r="H22" s="30" t="s">
        <v>6</v>
      </c>
      <c r="I22" s="30" t="s">
        <v>14</v>
      </c>
      <c r="J22" s="30" t="s">
        <v>38</v>
      </c>
      <c r="K22" s="33" t="s">
        <v>15</v>
      </c>
      <c r="M22" s="17"/>
      <c r="P22" s="1"/>
    </row>
    <row r="23" spans="1:16" s="3" customFormat="1" ht="20.25" customHeight="1">
      <c r="A23" s="79">
        <v>1</v>
      </c>
      <c r="B23" s="7">
        <v>90</v>
      </c>
      <c r="C23" s="41">
        <v>10148874469</v>
      </c>
      <c r="D23" s="42" t="s">
        <v>53</v>
      </c>
      <c r="E23" s="64">
        <v>40859</v>
      </c>
      <c r="F23" s="57" t="s">
        <v>71</v>
      </c>
      <c r="G23" s="58" t="s">
        <v>36</v>
      </c>
      <c r="H23" s="35">
        <v>5.2314814814815036E-3</v>
      </c>
      <c r="I23" s="35"/>
      <c r="J23" s="71">
        <f>$K$20/((H23*24))</f>
        <v>22.300884955752117</v>
      </c>
      <c r="K23" s="34"/>
      <c r="L23" s="74"/>
      <c r="M23" s="45"/>
      <c r="N23" s="39"/>
      <c r="P23" s="1"/>
    </row>
    <row r="24" spans="1:16" s="3" customFormat="1" ht="20.25" customHeight="1">
      <c r="A24" s="79">
        <v>2</v>
      </c>
      <c r="B24" s="7">
        <v>91</v>
      </c>
      <c r="C24" s="41">
        <v>10156792905</v>
      </c>
      <c r="D24" s="42" t="s">
        <v>52</v>
      </c>
      <c r="E24" s="64">
        <v>41055</v>
      </c>
      <c r="F24" s="57" t="s">
        <v>71</v>
      </c>
      <c r="G24" s="58" t="s">
        <v>36</v>
      </c>
      <c r="H24" s="35">
        <v>5.451388888888891E-3</v>
      </c>
      <c r="I24" s="35">
        <f>H24-$H$23</f>
        <v>2.1990740740738743E-4</v>
      </c>
      <c r="J24" s="71">
        <f t="shared" ref="J24:J31" si="0">$K$20/((H24*24))</f>
        <v>21.40127388535031</v>
      </c>
      <c r="K24" s="34"/>
      <c r="L24" s="75"/>
      <c r="M24" s="45"/>
      <c r="N24" s="39"/>
    </row>
    <row r="25" spans="1:16" s="3" customFormat="1" ht="20.25" customHeight="1">
      <c r="A25" s="79">
        <v>3</v>
      </c>
      <c r="B25" s="7">
        <v>92</v>
      </c>
      <c r="C25" s="41">
        <v>10148792324</v>
      </c>
      <c r="D25" s="42" t="s">
        <v>54</v>
      </c>
      <c r="E25" s="64">
        <v>40694</v>
      </c>
      <c r="F25" s="57" t="s">
        <v>35</v>
      </c>
      <c r="G25" s="58" t="s">
        <v>36</v>
      </c>
      <c r="H25" s="35">
        <v>5.5671296296296094E-3</v>
      </c>
      <c r="I25" s="35">
        <f t="shared" ref="I25:I31" si="1">H25-$H$23</f>
        <v>3.3564814814810578E-4</v>
      </c>
      <c r="J25" s="71">
        <f t="shared" si="0"/>
        <v>20.95634095634103</v>
      </c>
      <c r="K25" s="34"/>
      <c r="L25" s="75"/>
      <c r="M25" s="45"/>
      <c r="N25" s="39"/>
    </row>
    <row r="26" spans="1:16" s="3" customFormat="1" ht="20.25" customHeight="1">
      <c r="A26" s="79">
        <v>4</v>
      </c>
      <c r="B26" s="7">
        <v>93</v>
      </c>
      <c r="C26" s="41">
        <v>10150110716</v>
      </c>
      <c r="D26" s="42" t="s">
        <v>55</v>
      </c>
      <c r="E26" s="64">
        <v>40898</v>
      </c>
      <c r="F26" s="57" t="s">
        <v>71</v>
      </c>
      <c r="G26" s="58" t="s">
        <v>36</v>
      </c>
      <c r="H26" s="35">
        <v>5.5902777777777357E-3</v>
      </c>
      <c r="I26" s="35">
        <f t="shared" si="1"/>
        <v>3.5879629629623211E-4</v>
      </c>
      <c r="J26" s="71">
        <f t="shared" si="0"/>
        <v>20.869565217391461</v>
      </c>
      <c r="K26" s="34"/>
      <c r="L26" s="74"/>
      <c r="M26" s="45"/>
      <c r="N26" s="39"/>
    </row>
    <row r="27" spans="1:16" s="3" customFormat="1" ht="20.25" customHeight="1">
      <c r="A27" s="79">
        <v>5</v>
      </c>
      <c r="B27" s="7">
        <v>99</v>
      </c>
      <c r="C27" s="41">
        <v>10153161667</v>
      </c>
      <c r="D27" s="42" t="s">
        <v>80</v>
      </c>
      <c r="E27" s="64">
        <v>40713</v>
      </c>
      <c r="F27" s="57" t="s">
        <v>72</v>
      </c>
      <c r="G27" s="58" t="s">
        <v>58</v>
      </c>
      <c r="H27" s="35">
        <v>6.2731481481481492E-3</v>
      </c>
      <c r="I27" s="35">
        <f t="shared" si="1"/>
        <v>1.0416666666666456E-3</v>
      </c>
      <c r="J27" s="71">
        <f t="shared" si="0"/>
        <v>18.597785977859775</v>
      </c>
      <c r="K27" s="34"/>
      <c r="L27" s="74"/>
      <c r="M27" s="45"/>
      <c r="N27" s="39"/>
    </row>
    <row r="28" spans="1:16" s="3" customFormat="1" ht="20.25" customHeight="1">
      <c r="A28" s="79">
        <v>6</v>
      </c>
      <c r="B28" s="7">
        <v>95</v>
      </c>
      <c r="C28" s="41">
        <v>10143588272</v>
      </c>
      <c r="D28" s="42" t="s">
        <v>99</v>
      </c>
      <c r="E28" s="64">
        <v>40791</v>
      </c>
      <c r="F28" s="57" t="s">
        <v>71</v>
      </c>
      <c r="G28" s="58" t="s">
        <v>58</v>
      </c>
      <c r="H28" s="35">
        <v>6.2847222222222332E-3</v>
      </c>
      <c r="I28" s="35">
        <f t="shared" si="1"/>
        <v>1.0532407407407296E-3</v>
      </c>
      <c r="J28" s="71">
        <f t="shared" si="0"/>
        <v>18.563535911602177</v>
      </c>
      <c r="K28" s="34"/>
      <c r="L28" s="75"/>
      <c r="M28" s="45"/>
      <c r="N28" s="39"/>
    </row>
    <row r="29" spans="1:16" s="3" customFormat="1" ht="20.25" customHeight="1">
      <c r="A29" s="79">
        <v>7</v>
      </c>
      <c r="B29" s="7">
        <v>100</v>
      </c>
      <c r="C29" s="41">
        <v>10164815108</v>
      </c>
      <c r="D29" s="42" t="s">
        <v>73</v>
      </c>
      <c r="E29" s="64">
        <v>41145</v>
      </c>
      <c r="F29" s="57" t="s">
        <v>72</v>
      </c>
      <c r="G29" s="58" t="s">
        <v>36</v>
      </c>
      <c r="H29" s="35">
        <v>6.5162037037037029E-3</v>
      </c>
      <c r="I29" s="35">
        <f t="shared" si="1"/>
        <v>1.2847222222221993E-3</v>
      </c>
      <c r="J29" s="71">
        <f t="shared" si="0"/>
        <v>17.904085257548846</v>
      </c>
      <c r="K29" s="34"/>
      <c r="L29" s="75"/>
      <c r="M29" s="45"/>
      <c r="N29" s="39"/>
    </row>
    <row r="30" spans="1:16" s="3" customFormat="1" ht="20.25" customHeight="1">
      <c r="A30" s="79">
        <v>8</v>
      </c>
      <c r="B30" s="7">
        <v>106</v>
      </c>
      <c r="C30" s="41">
        <v>10164486318</v>
      </c>
      <c r="D30" s="42" t="s">
        <v>119</v>
      </c>
      <c r="E30" s="64">
        <v>41250</v>
      </c>
      <c r="F30" s="57" t="s">
        <v>77</v>
      </c>
      <c r="G30" s="58" t="s">
        <v>58</v>
      </c>
      <c r="H30" s="35">
        <v>6.712962962962964E-3</v>
      </c>
      <c r="I30" s="35">
        <f t="shared" si="1"/>
        <v>1.4814814814814604E-3</v>
      </c>
      <c r="J30" s="71">
        <f t="shared" si="0"/>
        <v>17.37931034482758</v>
      </c>
      <c r="K30" s="34"/>
      <c r="L30" s="74"/>
      <c r="M30" s="45"/>
      <c r="N30" s="39"/>
    </row>
    <row r="31" spans="1:16" s="3" customFormat="1" ht="20.25" customHeight="1">
      <c r="A31" s="79">
        <v>9</v>
      </c>
      <c r="B31" s="7">
        <v>110</v>
      </c>
      <c r="C31" s="41">
        <v>10164588873</v>
      </c>
      <c r="D31" s="42" t="s">
        <v>97</v>
      </c>
      <c r="E31" s="64">
        <v>40881</v>
      </c>
      <c r="F31" s="57" t="s">
        <v>35</v>
      </c>
      <c r="G31" s="58" t="s">
        <v>58</v>
      </c>
      <c r="H31" s="35">
        <v>7.2685185185185196E-3</v>
      </c>
      <c r="I31" s="35">
        <f t="shared" si="1"/>
        <v>2.037037037037016E-3</v>
      </c>
      <c r="J31" s="71">
        <f t="shared" si="0"/>
        <v>16.050955414012737</v>
      </c>
      <c r="K31" s="34"/>
      <c r="L31" s="75"/>
      <c r="M31" s="45"/>
      <c r="N31" s="39"/>
    </row>
    <row r="32" spans="1:16" s="3" customFormat="1" ht="20.25" customHeight="1">
      <c r="A32" s="79" t="s">
        <v>68</v>
      </c>
      <c r="B32" s="7">
        <v>97</v>
      </c>
      <c r="C32" s="41">
        <v>10160742219</v>
      </c>
      <c r="D32" s="42" t="s">
        <v>96</v>
      </c>
      <c r="E32" s="64">
        <v>41268</v>
      </c>
      <c r="F32" s="57" t="s">
        <v>71</v>
      </c>
      <c r="G32" s="58" t="s">
        <v>58</v>
      </c>
      <c r="H32" s="35"/>
      <c r="I32" s="35"/>
      <c r="J32" s="71"/>
      <c r="K32" s="34"/>
      <c r="L32" s="75"/>
      <c r="M32" s="45"/>
      <c r="N32" s="39"/>
    </row>
    <row r="33" spans="1:34" s="3" customFormat="1" ht="20.25" customHeight="1">
      <c r="A33" s="79" t="s">
        <v>67</v>
      </c>
      <c r="B33" s="7">
        <v>107</v>
      </c>
      <c r="C33" s="41">
        <v>10152320292</v>
      </c>
      <c r="D33" s="42" t="s">
        <v>83</v>
      </c>
      <c r="E33" s="64">
        <v>40880</v>
      </c>
      <c r="F33" s="81" t="s">
        <v>77</v>
      </c>
      <c r="G33" s="58" t="s">
        <v>58</v>
      </c>
      <c r="H33" s="35"/>
      <c r="I33" s="35"/>
      <c r="J33" s="71"/>
      <c r="K33" s="34"/>
      <c r="L33" s="75"/>
      <c r="M33" s="45"/>
      <c r="N33" s="39"/>
    </row>
    <row r="34" spans="1:34" ht="15">
      <c r="A34" s="92" t="s">
        <v>29</v>
      </c>
      <c r="B34" s="92"/>
      <c r="C34" s="92"/>
      <c r="D34" s="92"/>
      <c r="E34" s="92"/>
      <c r="F34" s="88" t="s">
        <v>4</v>
      </c>
      <c r="G34" s="88"/>
      <c r="H34" s="88"/>
      <c r="I34" s="88"/>
      <c r="J34" s="88"/>
      <c r="K34" s="88"/>
      <c r="M34" s="6"/>
    </row>
    <row r="35" spans="1:34" ht="15">
      <c r="A35" s="70" t="s">
        <v>134</v>
      </c>
      <c r="B35" s="70"/>
      <c r="C35" s="16"/>
      <c r="D35" s="16"/>
      <c r="E35" s="77"/>
      <c r="F35" s="16"/>
      <c r="G35" s="23" t="s">
        <v>31</v>
      </c>
      <c r="H35" s="76">
        <v>2</v>
      </c>
      <c r="I35" s="68"/>
      <c r="J35" s="67" t="s">
        <v>66</v>
      </c>
      <c r="K35" s="76">
        <f>COUNTIF(F23:F33,"ЗМС")</f>
        <v>0</v>
      </c>
      <c r="L35" s="40"/>
      <c r="M35" s="6"/>
      <c r="N35" s="40"/>
    </row>
    <row r="36" spans="1:34" ht="15">
      <c r="A36" s="70" t="s">
        <v>132</v>
      </c>
      <c r="B36" s="70"/>
      <c r="C36" s="16"/>
      <c r="D36" s="16"/>
      <c r="E36" s="77"/>
      <c r="F36" s="16"/>
      <c r="G36" s="23" t="s">
        <v>20</v>
      </c>
      <c r="H36" s="76">
        <f>H37+H41</f>
        <v>11</v>
      </c>
      <c r="I36" s="23"/>
      <c r="J36" s="69" t="s">
        <v>23</v>
      </c>
      <c r="K36" s="76">
        <f>COUNTIF(F23:F33,"МСМК")</f>
        <v>0</v>
      </c>
      <c r="L36" s="40"/>
      <c r="M36" s="6"/>
    </row>
    <row r="37" spans="1:34" ht="15">
      <c r="A37" s="70" t="s">
        <v>30</v>
      </c>
      <c r="B37" s="70"/>
      <c r="C37" s="4"/>
      <c r="D37" s="4"/>
      <c r="E37" s="59"/>
      <c r="F37" s="13"/>
      <c r="G37" s="23" t="s">
        <v>21</v>
      </c>
      <c r="H37" s="76">
        <f>H38+H39+H40</f>
        <v>10</v>
      </c>
      <c r="I37" s="68"/>
      <c r="J37" s="67" t="s">
        <v>28</v>
      </c>
      <c r="K37" s="76">
        <f>COUNTIF(F23:F33,"МС")</f>
        <v>0</v>
      </c>
      <c r="L37" s="20"/>
      <c r="M37" s="6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ht="15">
      <c r="A38" s="70" t="s">
        <v>133</v>
      </c>
      <c r="B38" s="70"/>
      <c r="C38" s="4"/>
      <c r="D38" s="4"/>
      <c r="E38" s="59"/>
      <c r="F38" s="13"/>
      <c r="G38" s="23" t="s">
        <v>22</v>
      </c>
      <c r="H38" s="76">
        <f>COUNT(A23:A33)</f>
        <v>9</v>
      </c>
      <c r="I38" s="68"/>
      <c r="J38" s="69" t="s">
        <v>19</v>
      </c>
      <c r="K38" s="76">
        <f>COUNTIF(F23:F33,"КМС")</f>
        <v>0</v>
      </c>
      <c r="L38" s="50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 ht="15">
      <c r="A39" s="4"/>
      <c r="B39" s="4"/>
      <c r="C39" s="4"/>
      <c r="D39" s="4"/>
      <c r="E39" s="59"/>
      <c r="F39" s="13"/>
      <c r="G39" s="23" t="s">
        <v>32</v>
      </c>
      <c r="H39" s="76">
        <f>COUNTIF(A23:A33,"НФ")</f>
        <v>1</v>
      </c>
      <c r="I39" s="68"/>
      <c r="J39" s="69" t="s">
        <v>34</v>
      </c>
      <c r="K39" s="76">
        <f>COUNTIF(F23:F33,"1 СР")</f>
        <v>0</v>
      </c>
      <c r="L39" s="50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 ht="15">
      <c r="A40" s="4"/>
      <c r="B40" s="4"/>
      <c r="C40" s="4"/>
      <c r="D40" s="4"/>
      <c r="E40" s="59"/>
      <c r="F40" s="13"/>
      <c r="G40" s="23" t="s">
        <v>37</v>
      </c>
      <c r="H40" s="76">
        <f>COUNTIF(A23:A33,"ДСКВ")</f>
        <v>0</v>
      </c>
      <c r="I40" s="68"/>
      <c r="J40" s="69" t="s">
        <v>35</v>
      </c>
      <c r="K40" s="76">
        <f>COUNTIF(F23:F33,"2 СР")</f>
        <v>2</v>
      </c>
      <c r="L40" s="50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1:34" ht="15">
      <c r="A41" s="4"/>
      <c r="B41" s="4"/>
      <c r="C41" s="4"/>
      <c r="D41" s="4"/>
      <c r="E41" s="59"/>
      <c r="F41" s="13"/>
      <c r="G41" s="23" t="s">
        <v>33</v>
      </c>
      <c r="H41" s="76">
        <f>COUNTIF(A23:A33,"НС")</f>
        <v>1</v>
      </c>
      <c r="I41" s="23"/>
      <c r="J41" s="69" t="s">
        <v>71</v>
      </c>
      <c r="K41" s="76">
        <f>COUNTIF(F23:F33,"3 сп.р.")</f>
        <v>5</v>
      </c>
      <c r="L41" s="50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 ht="15.75">
      <c r="A42" s="36"/>
      <c r="B42" s="36"/>
      <c r="C42" s="36" t="s">
        <v>11</v>
      </c>
      <c r="D42" s="36"/>
      <c r="E42" s="73" t="s">
        <v>3</v>
      </c>
      <c r="F42" s="36"/>
      <c r="G42" s="36"/>
      <c r="H42" s="36" t="s">
        <v>17</v>
      </c>
      <c r="I42" s="36"/>
      <c r="J42" s="36"/>
      <c r="K42" s="36"/>
    </row>
    <row r="43" spans="1:34">
      <c r="B43" s="1"/>
      <c r="C43" s="1"/>
      <c r="F43" s="1"/>
      <c r="L43" s="40"/>
    </row>
    <row r="44" spans="1:34">
      <c r="A44" s="6"/>
      <c r="C44" s="6"/>
      <c r="E44" s="78"/>
      <c r="F44" s="6"/>
      <c r="G44" s="6"/>
      <c r="H44" s="6"/>
      <c r="I44" s="6"/>
      <c r="J44" s="6"/>
      <c r="K44" s="6"/>
      <c r="L44" s="40"/>
    </row>
    <row r="45" spans="1:34">
      <c r="B45" s="1"/>
      <c r="C45" s="1"/>
      <c r="F45" s="1"/>
      <c r="L45" s="40"/>
    </row>
    <row r="46" spans="1:34">
      <c r="B46" s="1"/>
      <c r="C46" s="1"/>
      <c r="F46" s="1"/>
      <c r="L46" s="40"/>
    </row>
    <row r="47" spans="1:34" ht="15.75">
      <c r="A47" s="37"/>
      <c r="B47" s="37"/>
      <c r="C47" s="44" t="s">
        <v>123</v>
      </c>
      <c r="D47" s="37"/>
      <c r="E47" s="80" t="s">
        <v>27</v>
      </c>
      <c r="F47" s="38"/>
      <c r="G47" s="37"/>
      <c r="H47" s="44" t="s">
        <v>122</v>
      </c>
      <c r="I47" s="38"/>
      <c r="J47" s="38"/>
      <c r="L47" s="40"/>
    </row>
    <row r="50" spans="1:34" s="3" customFormat="1" ht="18.75">
      <c r="B50" s="12"/>
      <c r="C50" s="11"/>
      <c r="E50" s="66"/>
      <c r="F50" s="15"/>
    </row>
    <row r="51" spans="1:34" s="3" customFormat="1" ht="18.75">
      <c r="B51" s="12"/>
      <c r="C51" s="11"/>
      <c r="E51" s="66"/>
      <c r="F51" s="15"/>
    </row>
    <row r="52" spans="1:34" s="6" customFormat="1" ht="18.75">
      <c r="A52" s="3"/>
      <c r="C52" s="5"/>
      <c r="D52" s="1"/>
      <c r="E52" s="65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6" customFormat="1" ht="18.75">
      <c r="A53" s="3"/>
      <c r="C53" s="5"/>
      <c r="D53" s="1"/>
      <c r="E53" s="65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</sheetData>
  <mergeCells count="17">
    <mergeCell ref="I13:K13"/>
    <mergeCell ref="I14:K14"/>
    <mergeCell ref="A16:G16"/>
    <mergeCell ref="A7:L7"/>
    <mergeCell ref="A8:L8"/>
    <mergeCell ref="A9:L9"/>
    <mergeCell ref="A10:L10"/>
    <mergeCell ref="A11:L11"/>
    <mergeCell ref="A12:K12"/>
    <mergeCell ref="A34:E34"/>
    <mergeCell ref="F34:K34"/>
    <mergeCell ref="A6:L6"/>
    <mergeCell ref="A1:L1"/>
    <mergeCell ref="A2:L2"/>
    <mergeCell ref="A3:L3"/>
    <mergeCell ref="A4:L4"/>
    <mergeCell ref="A5:L5"/>
  </mergeCells>
  <conditionalFormatting sqref="B23:B33">
    <cfRule type="duplicateValues" dxfId="23" priority="493"/>
    <cfRule type="duplicateValues" dxfId="22" priority="494"/>
    <cfRule type="duplicateValues" dxfId="21" priority="495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64"/>
  <sheetViews>
    <sheetView view="pageBreakPreview" zoomScale="70" zoomScaleNormal="100" zoomScaleSheetLayoutView="70" workbookViewId="0">
      <selection activeCell="F45" sqref="F45:K45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65" customWidth="1"/>
    <col min="6" max="6" width="10.7109375" style="14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7.25" customHeight="1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6" ht="14.25" customHeight="1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7.25" customHeight="1">
      <c r="A3" s="84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6" ht="14.25" customHeight="1">
      <c r="A4" s="84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6" s="2" customFormat="1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/>
      <c r="P5"/>
    </row>
    <row r="6" spans="1:16" s="2" customFormat="1" ht="21">
      <c r="A6" s="82" t="s">
        <v>138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/>
      <c r="P6"/>
    </row>
    <row r="7" spans="1:16" s="2" customFormat="1" ht="25.5" customHeight="1">
      <c r="A7" s="82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/>
      <c r="P7"/>
    </row>
    <row r="8" spans="1:16" s="2" customFormat="1" ht="23.2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6" s="2" customFormat="1" ht="29.25" customHeight="1">
      <c r="A9" s="82" t="s">
        <v>60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6" ht="20.25" customHeight="1">
      <c r="A10" s="89" t="s">
        <v>69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6" ht="19.5" customHeight="1">
      <c r="A11" s="90" t="s">
        <v>130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8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40"/>
    </row>
    <row r="13" spans="1:16" ht="15">
      <c r="A13" s="18" t="s">
        <v>127</v>
      </c>
      <c r="B13" s="46"/>
      <c r="C13" s="47"/>
      <c r="D13" s="48"/>
      <c r="E13" s="72" t="s">
        <v>24</v>
      </c>
      <c r="F13" s="50"/>
      <c r="G13" s="43">
        <v>0.68055555555555558</v>
      </c>
      <c r="H13" s="21" t="s">
        <v>26</v>
      </c>
      <c r="I13" s="85" t="s">
        <v>40</v>
      </c>
      <c r="J13" s="85"/>
      <c r="K13" s="85"/>
      <c r="L13" s="40"/>
    </row>
    <row r="14" spans="1:16" ht="15">
      <c r="A14" s="22" t="s">
        <v>121</v>
      </c>
      <c r="B14" s="46"/>
      <c r="C14" s="47"/>
      <c r="D14" s="20"/>
      <c r="E14" s="72" t="s">
        <v>25</v>
      </c>
      <c r="F14" s="50"/>
      <c r="G14" s="43">
        <v>0.68888888888888888</v>
      </c>
      <c r="H14" s="21" t="s">
        <v>39</v>
      </c>
      <c r="I14" s="86" t="s">
        <v>129</v>
      </c>
      <c r="J14" s="86"/>
      <c r="K14" s="86"/>
      <c r="L14" s="40"/>
    </row>
    <row r="15" spans="1:16">
      <c r="A15" s="40"/>
      <c r="B15" s="45"/>
      <c r="C15" s="51"/>
      <c r="D15" s="48"/>
      <c r="E15" s="60"/>
      <c r="F15" s="52"/>
      <c r="G15" s="40"/>
      <c r="H15" s="40"/>
      <c r="I15" s="53"/>
      <c r="J15" s="53"/>
      <c r="K15" s="53"/>
      <c r="L15" s="40"/>
    </row>
    <row r="16" spans="1:16" ht="15">
      <c r="A16" s="87" t="s">
        <v>8</v>
      </c>
      <c r="B16" s="87"/>
      <c r="C16" s="87"/>
      <c r="D16" s="87"/>
      <c r="E16" s="87"/>
      <c r="F16" s="87"/>
      <c r="G16" s="87"/>
      <c r="H16" s="24" t="s">
        <v>0</v>
      </c>
      <c r="I16" s="24"/>
      <c r="J16" s="24"/>
      <c r="K16" s="24"/>
    </row>
    <row r="17" spans="1:16" ht="15">
      <c r="A17" s="49"/>
      <c r="B17" s="54"/>
      <c r="C17" s="55"/>
      <c r="D17" s="49"/>
      <c r="E17" s="61"/>
      <c r="F17" s="56"/>
      <c r="G17" s="27"/>
      <c r="H17" s="26"/>
      <c r="I17" s="27"/>
      <c r="J17" s="27"/>
      <c r="K17" s="28"/>
      <c r="L17" s="40"/>
    </row>
    <row r="18" spans="1:16" ht="15">
      <c r="A18" s="19" t="s">
        <v>1</v>
      </c>
      <c r="B18" s="54"/>
      <c r="C18" s="55"/>
      <c r="D18" s="70" t="s">
        <v>123</v>
      </c>
      <c r="E18" s="61"/>
      <c r="F18" s="56"/>
      <c r="G18" s="40"/>
      <c r="H18" s="22"/>
      <c r="I18" s="27"/>
      <c r="J18" s="27"/>
      <c r="K18" s="27"/>
      <c r="L18" s="40"/>
    </row>
    <row r="19" spans="1:16" ht="15">
      <c r="A19" s="19" t="s">
        <v>9</v>
      </c>
      <c r="B19" s="54"/>
      <c r="C19" s="55"/>
      <c r="D19" s="70" t="s">
        <v>27</v>
      </c>
      <c r="E19" s="61"/>
      <c r="F19" s="56"/>
      <c r="G19" s="40"/>
      <c r="H19" s="19"/>
      <c r="I19" s="27"/>
      <c r="J19" s="27"/>
      <c r="K19" s="27"/>
      <c r="L19" s="40"/>
    </row>
    <row r="20" spans="1:16" ht="15">
      <c r="A20" s="19" t="s">
        <v>16</v>
      </c>
      <c r="B20" s="46"/>
      <c r="C20" s="47"/>
      <c r="D20" s="70" t="s">
        <v>122</v>
      </c>
      <c r="E20" s="62"/>
      <c r="F20" s="52"/>
      <c r="G20" s="40"/>
      <c r="H20" s="19" t="s">
        <v>70</v>
      </c>
      <c r="I20" s="27"/>
      <c r="J20" s="27"/>
      <c r="K20" s="25">
        <v>2.8</v>
      </c>
      <c r="L20" s="40"/>
    </row>
    <row r="21" spans="1:16">
      <c r="A21" s="40"/>
      <c r="B21" s="45"/>
      <c r="C21" s="51"/>
      <c r="D21" s="40"/>
      <c r="E21" s="60"/>
      <c r="F21" s="52"/>
      <c r="G21" s="40"/>
      <c r="H21" s="40"/>
      <c r="I21" s="40"/>
      <c r="J21" s="40"/>
      <c r="K21" s="40"/>
      <c r="L21" s="40"/>
    </row>
    <row r="22" spans="1:16" s="10" customFormat="1" ht="26.25" customHeight="1">
      <c r="A22" s="29" t="s">
        <v>5</v>
      </c>
      <c r="B22" s="30" t="s">
        <v>12</v>
      </c>
      <c r="C22" s="31" t="s">
        <v>18</v>
      </c>
      <c r="D22" s="30" t="s">
        <v>2</v>
      </c>
      <c r="E22" s="63" t="s">
        <v>41</v>
      </c>
      <c r="F22" s="32" t="s">
        <v>7</v>
      </c>
      <c r="G22" s="30" t="s">
        <v>13</v>
      </c>
      <c r="H22" s="30" t="s">
        <v>6</v>
      </c>
      <c r="I22" s="30" t="s">
        <v>14</v>
      </c>
      <c r="J22" s="30" t="s">
        <v>38</v>
      </c>
      <c r="K22" s="33" t="s">
        <v>15</v>
      </c>
      <c r="M22" s="17"/>
      <c r="P22" s="1"/>
    </row>
    <row r="23" spans="1:16" s="3" customFormat="1" ht="20.25" customHeight="1">
      <c r="A23" s="79">
        <v>1</v>
      </c>
      <c r="B23" s="7">
        <v>39</v>
      </c>
      <c r="C23" s="41">
        <v>10148703408</v>
      </c>
      <c r="D23" s="42" t="s">
        <v>49</v>
      </c>
      <c r="E23" s="64">
        <v>40561</v>
      </c>
      <c r="F23" s="57" t="s">
        <v>72</v>
      </c>
      <c r="G23" s="58" t="s">
        <v>36</v>
      </c>
      <c r="H23" s="35">
        <v>4.7800925925927107E-3</v>
      </c>
      <c r="I23" s="35"/>
      <c r="J23" s="71">
        <f>$K$20/((H23*24))</f>
        <v>24.406779661016344</v>
      </c>
      <c r="K23" s="34"/>
      <c r="L23" s="74"/>
      <c r="M23" s="45"/>
      <c r="N23" s="39"/>
      <c r="P23" s="1"/>
    </row>
    <row r="24" spans="1:16" s="3" customFormat="1" ht="20.25" customHeight="1">
      <c r="A24" s="79">
        <v>2</v>
      </c>
      <c r="B24" s="7">
        <v>24</v>
      </c>
      <c r="C24" s="41">
        <v>10143842492</v>
      </c>
      <c r="D24" s="42" t="s">
        <v>90</v>
      </c>
      <c r="E24" s="64">
        <v>40549</v>
      </c>
      <c r="F24" s="81" t="s">
        <v>35</v>
      </c>
      <c r="G24" s="58" t="s">
        <v>58</v>
      </c>
      <c r="H24" s="35">
        <v>4.9421296296296297E-3</v>
      </c>
      <c r="I24" s="35">
        <f>H24-$H$23</f>
        <v>1.6203703703691896E-4</v>
      </c>
      <c r="J24" s="71">
        <f t="shared" ref="J24:J37" si="0">$K$20/((H24*24))</f>
        <v>23.606557377049178</v>
      </c>
      <c r="K24" s="34"/>
      <c r="L24" s="75"/>
      <c r="M24" s="45"/>
      <c r="N24" s="39"/>
    </row>
    <row r="25" spans="1:16" s="3" customFormat="1" ht="20.25" customHeight="1">
      <c r="A25" s="79">
        <v>3</v>
      </c>
      <c r="B25" s="7">
        <v>38</v>
      </c>
      <c r="C25" s="41">
        <v>10160477386</v>
      </c>
      <c r="D25" s="42" t="s">
        <v>48</v>
      </c>
      <c r="E25" s="64">
        <v>40975</v>
      </c>
      <c r="F25" s="57" t="s">
        <v>72</v>
      </c>
      <c r="G25" s="58" t="s">
        <v>36</v>
      </c>
      <c r="H25" s="35">
        <v>5.1388888888889359E-3</v>
      </c>
      <c r="I25" s="35">
        <f t="shared" ref="I25:I44" si="1">H25-$H$23</f>
        <v>3.5879629629622517E-4</v>
      </c>
      <c r="J25" s="71">
        <f t="shared" si="0"/>
        <v>22.702702702702492</v>
      </c>
      <c r="K25" s="34"/>
      <c r="L25" s="75"/>
      <c r="M25" s="45"/>
      <c r="N25" s="39"/>
    </row>
    <row r="26" spans="1:16" s="3" customFormat="1" ht="20.25" customHeight="1">
      <c r="A26" s="79">
        <v>4</v>
      </c>
      <c r="B26" s="7">
        <v>40</v>
      </c>
      <c r="C26" s="41">
        <v>10162134975</v>
      </c>
      <c r="D26" s="42" t="s">
        <v>50</v>
      </c>
      <c r="E26" s="64">
        <v>41197</v>
      </c>
      <c r="F26" s="57" t="s">
        <v>72</v>
      </c>
      <c r="G26" s="58" t="s">
        <v>36</v>
      </c>
      <c r="H26" s="35">
        <v>5.1967592592593627E-3</v>
      </c>
      <c r="I26" s="35">
        <f t="shared" si="1"/>
        <v>4.16666666666652E-4</v>
      </c>
      <c r="J26" s="71">
        <f t="shared" si="0"/>
        <v>22.449888641424941</v>
      </c>
      <c r="K26" s="34"/>
      <c r="L26" s="74"/>
      <c r="M26" s="45"/>
      <c r="N26" s="39"/>
    </row>
    <row r="27" spans="1:16" s="3" customFormat="1" ht="20.25" customHeight="1">
      <c r="A27" s="79">
        <v>5</v>
      </c>
      <c r="B27" s="7">
        <v>69</v>
      </c>
      <c r="C27" s="41">
        <v>10143842189</v>
      </c>
      <c r="D27" s="42" t="s">
        <v>91</v>
      </c>
      <c r="E27" s="64">
        <v>40574</v>
      </c>
      <c r="F27" s="81" t="s">
        <v>35</v>
      </c>
      <c r="G27" s="58" t="s">
        <v>58</v>
      </c>
      <c r="H27" s="35">
        <v>5.2083333333333877E-3</v>
      </c>
      <c r="I27" s="35">
        <f t="shared" si="1"/>
        <v>4.28240740740677E-4</v>
      </c>
      <c r="J27" s="71">
        <f t="shared" si="0"/>
        <v>22.399999999999764</v>
      </c>
      <c r="K27" s="34"/>
      <c r="L27" s="75"/>
      <c r="M27" s="45"/>
      <c r="N27" s="39"/>
    </row>
    <row r="28" spans="1:16" s="3" customFormat="1" ht="20.25" customHeight="1">
      <c r="A28" s="79">
        <v>6</v>
      </c>
      <c r="B28" s="7">
        <v>59</v>
      </c>
      <c r="C28" s="41">
        <v>10157934673</v>
      </c>
      <c r="D28" s="42" t="s">
        <v>107</v>
      </c>
      <c r="E28" s="64">
        <v>41142</v>
      </c>
      <c r="F28" s="57" t="s">
        <v>72</v>
      </c>
      <c r="G28" s="58" t="s">
        <v>58</v>
      </c>
      <c r="H28" s="35">
        <v>5.3587962962962712E-3</v>
      </c>
      <c r="I28" s="35">
        <f t="shared" si="1"/>
        <v>5.7870370370356056E-4</v>
      </c>
      <c r="J28" s="71">
        <f t="shared" si="0"/>
        <v>21.771058315334873</v>
      </c>
      <c r="K28" s="34"/>
      <c r="L28" s="74"/>
      <c r="M28" s="45"/>
      <c r="N28" s="39"/>
    </row>
    <row r="29" spans="1:16" s="3" customFormat="1" ht="20.25" customHeight="1">
      <c r="A29" s="79">
        <v>7</v>
      </c>
      <c r="B29" s="7">
        <v>61</v>
      </c>
      <c r="C29" s="41">
        <v>10164652127</v>
      </c>
      <c r="D29" s="42" t="s">
        <v>74</v>
      </c>
      <c r="E29" s="64">
        <v>40793</v>
      </c>
      <c r="F29" s="81" t="s">
        <v>77</v>
      </c>
      <c r="G29" s="58" t="s">
        <v>36</v>
      </c>
      <c r="H29" s="35">
        <v>5.3587962962963302E-3</v>
      </c>
      <c r="I29" s="35">
        <f t="shared" si="1"/>
        <v>5.7870370370361954E-4</v>
      </c>
      <c r="J29" s="71">
        <f t="shared" si="0"/>
        <v>21.771058315334635</v>
      </c>
      <c r="K29" s="34"/>
      <c r="L29" s="75"/>
      <c r="M29" s="45"/>
      <c r="N29" s="39"/>
    </row>
    <row r="30" spans="1:16" s="3" customFormat="1" ht="20.25" customHeight="1">
      <c r="A30" s="79">
        <v>8</v>
      </c>
      <c r="B30" s="7">
        <v>71</v>
      </c>
      <c r="C30" s="41">
        <v>10153973336</v>
      </c>
      <c r="D30" s="42" t="s">
        <v>92</v>
      </c>
      <c r="E30" s="64">
        <v>40938</v>
      </c>
      <c r="F30" s="81" t="s">
        <v>77</v>
      </c>
      <c r="G30" s="58" t="s">
        <v>58</v>
      </c>
      <c r="H30" s="35">
        <v>5.4282407407407508E-3</v>
      </c>
      <c r="I30" s="35">
        <f t="shared" si="1"/>
        <v>6.4814814814804014E-4</v>
      </c>
      <c r="J30" s="71">
        <f t="shared" si="0"/>
        <v>21.492537313432795</v>
      </c>
      <c r="K30" s="34"/>
      <c r="L30" s="75"/>
      <c r="M30" s="45"/>
      <c r="N30" s="39"/>
    </row>
    <row r="31" spans="1:16" s="3" customFormat="1" ht="20.25" customHeight="1">
      <c r="A31" s="79">
        <v>9</v>
      </c>
      <c r="B31" s="7">
        <v>41</v>
      </c>
      <c r="C31" s="41">
        <v>10164644144</v>
      </c>
      <c r="D31" s="42" t="s">
        <v>51</v>
      </c>
      <c r="E31" s="64">
        <v>41003</v>
      </c>
      <c r="F31" s="57" t="s">
        <v>72</v>
      </c>
      <c r="G31" s="58" t="s">
        <v>36</v>
      </c>
      <c r="H31" s="35">
        <v>5.4398148148148938E-3</v>
      </c>
      <c r="I31" s="35">
        <f t="shared" si="1"/>
        <v>6.597222222221831E-4</v>
      </c>
      <c r="J31" s="71">
        <f t="shared" si="0"/>
        <v>21.446808510637986</v>
      </c>
      <c r="K31" s="34"/>
      <c r="L31" s="74"/>
      <c r="M31" s="45"/>
      <c r="N31" s="39"/>
    </row>
    <row r="32" spans="1:16" s="3" customFormat="1" ht="20.25" customHeight="1">
      <c r="A32" s="79">
        <v>10</v>
      </c>
      <c r="B32" s="7">
        <v>54</v>
      </c>
      <c r="C32" s="41">
        <v>10165333753</v>
      </c>
      <c r="D32" s="42" t="s">
        <v>111</v>
      </c>
      <c r="E32" s="64">
        <v>41029</v>
      </c>
      <c r="F32" s="57" t="s">
        <v>72</v>
      </c>
      <c r="G32" s="58" t="s">
        <v>58</v>
      </c>
      <c r="H32" s="35">
        <v>5.4861111111111013E-3</v>
      </c>
      <c r="I32" s="35">
        <f t="shared" si="1"/>
        <v>7.0601851851839065E-4</v>
      </c>
      <c r="J32" s="71">
        <f t="shared" si="0"/>
        <v>21.265822784810162</v>
      </c>
      <c r="K32" s="34"/>
      <c r="L32" s="75"/>
      <c r="M32" s="45"/>
      <c r="N32" s="39"/>
    </row>
    <row r="33" spans="1:34" s="3" customFormat="1" ht="20.25" customHeight="1">
      <c r="A33" s="79">
        <v>11</v>
      </c>
      <c r="B33" s="7">
        <v>55</v>
      </c>
      <c r="C33" s="41">
        <v>10144393776</v>
      </c>
      <c r="D33" s="42" t="s">
        <v>104</v>
      </c>
      <c r="E33" s="64">
        <v>41046</v>
      </c>
      <c r="F33" s="57" t="s">
        <v>72</v>
      </c>
      <c r="G33" s="58" t="s">
        <v>58</v>
      </c>
      <c r="H33" s="35">
        <v>5.5787037037037697E-3</v>
      </c>
      <c r="I33" s="35">
        <f t="shared" si="1"/>
        <v>7.9861111111105901E-4</v>
      </c>
      <c r="J33" s="71">
        <f t="shared" si="0"/>
        <v>20.912863070539171</v>
      </c>
      <c r="K33" s="34"/>
      <c r="L33" s="75"/>
      <c r="M33" s="45"/>
      <c r="N33" s="39"/>
    </row>
    <row r="34" spans="1:34" s="3" customFormat="1" ht="20.25" customHeight="1">
      <c r="A34" s="79">
        <v>12</v>
      </c>
      <c r="B34" s="7">
        <v>53</v>
      </c>
      <c r="C34" s="41">
        <v>10164673648</v>
      </c>
      <c r="D34" s="42" t="s">
        <v>75</v>
      </c>
      <c r="E34" s="64">
        <v>41002</v>
      </c>
      <c r="F34" s="57" t="s">
        <v>72</v>
      </c>
      <c r="G34" s="58" t="s">
        <v>36</v>
      </c>
      <c r="H34" s="35">
        <v>5.7175925925926074E-3</v>
      </c>
      <c r="I34" s="35">
        <f t="shared" si="1"/>
        <v>9.3749999999989675E-4</v>
      </c>
      <c r="J34" s="71">
        <f t="shared" si="0"/>
        <v>20.404858299595087</v>
      </c>
      <c r="K34" s="34"/>
      <c r="L34" s="75"/>
      <c r="M34" s="45"/>
      <c r="N34" s="39"/>
    </row>
    <row r="35" spans="1:34" s="3" customFormat="1" ht="20.25" customHeight="1">
      <c r="A35" s="79">
        <v>13</v>
      </c>
      <c r="B35" s="7">
        <v>52</v>
      </c>
      <c r="C35" s="41">
        <v>10165334056</v>
      </c>
      <c r="D35" s="42" t="s">
        <v>110</v>
      </c>
      <c r="E35" s="64">
        <v>40954</v>
      </c>
      <c r="F35" s="57" t="s">
        <v>72</v>
      </c>
      <c r="G35" s="58" t="s">
        <v>58</v>
      </c>
      <c r="H35" s="35">
        <v>5.8217592592592904E-3</v>
      </c>
      <c r="I35" s="35">
        <f t="shared" si="1"/>
        <v>1.0416666666665797E-3</v>
      </c>
      <c r="J35" s="71">
        <f t="shared" si="0"/>
        <v>20.039761431411421</v>
      </c>
      <c r="K35" s="34"/>
      <c r="L35" s="75"/>
      <c r="M35" s="45"/>
      <c r="N35" s="39"/>
    </row>
    <row r="36" spans="1:34" s="3" customFormat="1" ht="20.25" customHeight="1">
      <c r="A36" s="79">
        <v>14</v>
      </c>
      <c r="B36" s="7">
        <v>60</v>
      </c>
      <c r="C36" s="41">
        <v>10164645558</v>
      </c>
      <c r="D36" s="42" t="s">
        <v>78</v>
      </c>
      <c r="E36" s="64">
        <v>41236</v>
      </c>
      <c r="F36" s="57" t="s">
        <v>72</v>
      </c>
      <c r="G36" s="58" t="s">
        <v>36</v>
      </c>
      <c r="H36" s="35">
        <v>5.9259259259259803E-3</v>
      </c>
      <c r="I36" s="35">
        <f t="shared" si="1"/>
        <v>1.1458333333332696E-3</v>
      </c>
      <c r="J36" s="71">
        <f t="shared" si="0"/>
        <v>19.687499999999819</v>
      </c>
      <c r="K36" s="34"/>
      <c r="L36" s="74"/>
      <c r="M36" s="45"/>
      <c r="N36" s="39"/>
    </row>
    <row r="37" spans="1:34" s="3" customFormat="1" ht="20.25" customHeight="1">
      <c r="A37" s="79">
        <v>15</v>
      </c>
      <c r="B37" s="7">
        <v>58</v>
      </c>
      <c r="C37" s="41">
        <v>10164811872</v>
      </c>
      <c r="D37" s="42" t="s">
        <v>76</v>
      </c>
      <c r="E37" s="64">
        <v>41131</v>
      </c>
      <c r="F37" s="57" t="s">
        <v>72</v>
      </c>
      <c r="G37" s="58" t="s">
        <v>36</v>
      </c>
      <c r="H37" s="35">
        <v>6.1342592592592594E-3</v>
      </c>
      <c r="I37" s="35">
        <f t="shared" si="1"/>
        <v>1.3541666666665488E-3</v>
      </c>
      <c r="J37" s="71">
        <f t="shared" si="0"/>
        <v>19.018867924528301</v>
      </c>
      <c r="K37" s="34"/>
      <c r="L37" s="74"/>
      <c r="M37" s="6"/>
      <c r="N37" s="39"/>
    </row>
    <row r="38" spans="1:34" s="3" customFormat="1" ht="20.25" customHeight="1">
      <c r="A38" s="79">
        <v>16</v>
      </c>
      <c r="B38" s="7">
        <v>51</v>
      </c>
      <c r="C38" s="41">
        <v>10165334864</v>
      </c>
      <c r="D38" s="42" t="s">
        <v>115</v>
      </c>
      <c r="E38" s="64">
        <v>40811</v>
      </c>
      <c r="F38" s="57" t="s">
        <v>72</v>
      </c>
      <c r="G38" s="58" t="s">
        <v>58</v>
      </c>
      <c r="H38" s="35">
        <v>6.145833333333392E-3</v>
      </c>
      <c r="I38" s="35">
        <f t="shared" si="1"/>
        <v>1.3657407407406813E-3</v>
      </c>
      <c r="J38" s="71">
        <f>$K$20/((H38*24))</f>
        <v>18.983050847457445</v>
      </c>
      <c r="K38" s="34"/>
      <c r="L38" s="74"/>
      <c r="M38" s="45"/>
      <c r="N38" s="39"/>
      <c r="P38" s="1"/>
    </row>
    <row r="39" spans="1:34" s="3" customFormat="1" ht="20.25" customHeight="1">
      <c r="A39" s="79">
        <v>17</v>
      </c>
      <c r="B39" s="7">
        <v>62</v>
      </c>
      <c r="C39" s="41">
        <v>10165327083</v>
      </c>
      <c r="D39" s="42" t="s">
        <v>79</v>
      </c>
      <c r="E39" s="64">
        <v>40922</v>
      </c>
      <c r="F39" s="81" t="s">
        <v>77</v>
      </c>
      <c r="G39" s="58" t="s">
        <v>58</v>
      </c>
      <c r="H39" s="35">
        <v>6.3078703703703803E-3</v>
      </c>
      <c r="I39" s="35">
        <f t="shared" si="1"/>
        <v>1.5277777777776697E-3</v>
      </c>
      <c r="J39" s="71">
        <f t="shared" ref="J39:J40" si="2">$K$20/((H39*24))</f>
        <v>18.495412844036668</v>
      </c>
      <c r="K39" s="34"/>
      <c r="L39" s="75"/>
      <c r="M39" s="45"/>
      <c r="N39" s="39"/>
    </row>
    <row r="40" spans="1:34" s="3" customFormat="1" ht="20.25" customHeight="1">
      <c r="A40" s="79">
        <v>18</v>
      </c>
      <c r="B40" s="7">
        <v>49</v>
      </c>
      <c r="C40" s="41">
        <v>10130522574</v>
      </c>
      <c r="D40" s="42" t="s">
        <v>87</v>
      </c>
      <c r="E40" s="64">
        <v>41115</v>
      </c>
      <c r="F40" s="57" t="s">
        <v>72</v>
      </c>
      <c r="G40" s="58" t="s">
        <v>58</v>
      </c>
      <c r="H40" s="35">
        <v>6.3194444444444435E-3</v>
      </c>
      <c r="I40" s="35">
        <f t="shared" si="1"/>
        <v>1.5393518518517328E-3</v>
      </c>
      <c r="J40" s="71">
        <f t="shared" si="2"/>
        <v>18.461538461538463</v>
      </c>
      <c r="K40" s="34"/>
      <c r="L40" s="75"/>
      <c r="M40" s="45"/>
      <c r="N40" s="39"/>
    </row>
    <row r="41" spans="1:34" s="3" customFormat="1" ht="20.25" customHeight="1">
      <c r="A41" s="79">
        <v>19</v>
      </c>
      <c r="B41" s="7">
        <v>56</v>
      </c>
      <c r="C41" s="41">
        <v>10165334157</v>
      </c>
      <c r="D41" s="42" t="s">
        <v>112</v>
      </c>
      <c r="E41" s="64">
        <v>41076</v>
      </c>
      <c r="F41" s="57" t="s">
        <v>72</v>
      </c>
      <c r="G41" s="58" t="s">
        <v>58</v>
      </c>
      <c r="H41" s="35">
        <v>6.3657407407407829E-3</v>
      </c>
      <c r="I41" s="35">
        <f t="shared" si="1"/>
        <v>1.5856481481480722E-3</v>
      </c>
      <c r="J41" s="71">
        <f>$K$20/((H41*24))</f>
        <v>18.327272727272604</v>
      </c>
      <c r="K41" s="34"/>
      <c r="L41" s="74"/>
      <c r="M41" s="45"/>
      <c r="N41" s="39"/>
      <c r="P41" s="1"/>
    </row>
    <row r="42" spans="1:34" s="3" customFormat="1" ht="20.25" customHeight="1">
      <c r="A42" s="79">
        <v>20</v>
      </c>
      <c r="B42" s="7">
        <v>67</v>
      </c>
      <c r="C42" s="41">
        <v>10165373866</v>
      </c>
      <c r="D42" s="42" t="s">
        <v>81</v>
      </c>
      <c r="E42" s="64">
        <v>41248</v>
      </c>
      <c r="F42" s="81" t="s">
        <v>77</v>
      </c>
      <c r="G42" s="58" t="s">
        <v>58</v>
      </c>
      <c r="H42" s="35">
        <v>7.2916666666666685E-3</v>
      </c>
      <c r="I42" s="35">
        <f t="shared" si="1"/>
        <v>2.5115740740739578E-3</v>
      </c>
      <c r="J42" s="71">
        <f t="shared" ref="J42:J44" si="3">$K$20/((H42*24))</f>
        <v>15.999999999999995</v>
      </c>
      <c r="K42" s="34"/>
      <c r="L42" s="75"/>
      <c r="M42" s="45"/>
      <c r="N42" s="39"/>
    </row>
    <row r="43" spans="1:34" s="3" customFormat="1" ht="20.25" customHeight="1">
      <c r="A43" s="79">
        <v>21</v>
      </c>
      <c r="B43" s="7">
        <v>72</v>
      </c>
      <c r="C43" s="41">
        <v>10164647073</v>
      </c>
      <c r="D43" s="42" t="s">
        <v>94</v>
      </c>
      <c r="E43" s="64">
        <v>40952</v>
      </c>
      <c r="F43" s="81" t="s">
        <v>77</v>
      </c>
      <c r="G43" s="58" t="s">
        <v>58</v>
      </c>
      <c r="H43" s="35">
        <v>7.7430555555555447E-3</v>
      </c>
      <c r="I43" s="35">
        <f t="shared" si="1"/>
        <v>2.962962962962834E-3</v>
      </c>
      <c r="J43" s="71">
        <f t="shared" si="3"/>
        <v>15.067264573991052</v>
      </c>
      <c r="K43" s="34"/>
      <c r="L43" s="74"/>
      <c r="M43" s="45"/>
      <c r="N43" s="39"/>
    </row>
    <row r="44" spans="1:34" s="3" customFormat="1" ht="20.25" customHeight="1">
      <c r="A44" s="79">
        <v>22</v>
      </c>
      <c r="B44" s="7">
        <v>57</v>
      </c>
      <c r="C44" s="41">
        <v>10163804183</v>
      </c>
      <c r="D44" s="42" t="s">
        <v>93</v>
      </c>
      <c r="E44" s="64">
        <v>41130</v>
      </c>
      <c r="F44" s="57" t="s">
        <v>72</v>
      </c>
      <c r="G44" s="58" t="s">
        <v>58</v>
      </c>
      <c r="H44" s="35">
        <v>7.7777777777778001E-3</v>
      </c>
      <c r="I44" s="35">
        <f t="shared" si="1"/>
        <v>2.9976851851850894E-3</v>
      </c>
      <c r="J44" s="71">
        <f t="shared" si="3"/>
        <v>14.999999999999956</v>
      </c>
      <c r="K44" s="34"/>
      <c r="L44" s="75"/>
      <c r="M44" s="45"/>
      <c r="N44" s="39"/>
    </row>
    <row r="45" spans="1:34" ht="15">
      <c r="A45" s="92" t="s">
        <v>29</v>
      </c>
      <c r="B45" s="92"/>
      <c r="C45" s="92"/>
      <c r="D45" s="92"/>
      <c r="E45" s="92"/>
      <c r="F45" s="88" t="s">
        <v>4</v>
      </c>
      <c r="G45" s="88"/>
      <c r="H45" s="88"/>
      <c r="I45" s="88"/>
      <c r="J45" s="88"/>
      <c r="K45" s="88"/>
      <c r="M45" s="6"/>
    </row>
    <row r="46" spans="1:34" ht="15">
      <c r="A46" s="70" t="s">
        <v>134</v>
      </c>
      <c r="B46" s="70"/>
      <c r="C46" s="16"/>
      <c r="D46" s="16"/>
      <c r="E46" s="77"/>
      <c r="F46" s="16"/>
      <c r="G46" s="23" t="s">
        <v>31</v>
      </c>
      <c r="H46" s="76">
        <v>2</v>
      </c>
      <c r="I46" s="68"/>
      <c r="J46" s="67" t="s">
        <v>66</v>
      </c>
      <c r="K46" s="76">
        <f>COUNTIF(F23:F44,"ЗМС")</f>
        <v>0</v>
      </c>
      <c r="L46" s="40"/>
      <c r="M46" s="6"/>
      <c r="N46" s="40"/>
    </row>
    <row r="47" spans="1:34" ht="15">
      <c r="A47" s="70" t="s">
        <v>132</v>
      </c>
      <c r="B47" s="70"/>
      <c r="C47" s="16"/>
      <c r="D47" s="16"/>
      <c r="E47" s="77"/>
      <c r="F47" s="16"/>
      <c r="G47" s="23" t="s">
        <v>20</v>
      </c>
      <c r="H47" s="76">
        <f>H48+H52</f>
        <v>22</v>
      </c>
      <c r="I47" s="23"/>
      <c r="J47" s="69" t="s">
        <v>23</v>
      </c>
      <c r="K47" s="76">
        <f>COUNTIF(F23:F44,"МСМК")</f>
        <v>0</v>
      </c>
      <c r="L47" s="40"/>
      <c r="M47" s="6"/>
    </row>
    <row r="48" spans="1:34" ht="15">
      <c r="A48" s="70" t="s">
        <v>30</v>
      </c>
      <c r="B48" s="70"/>
      <c r="C48" s="4"/>
      <c r="D48" s="4"/>
      <c r="E48" s="59"/>
      <c r="F48" s="13"/>
      <c r="G48" s="23" t="s">
        <v>21</v>
      </c>
      <c r="H48" s="76">
        <f>H49+H50+H51</f>
        <v>22</v>
      </c>
      <c r="I48" s="68"/>
      <c r="J48" s="67" t="s">
        <v>28</v>
      </c>
      <c r="K48" s="76">
        <f>COUNTIF(F23:F44,"МС")</f>
        <v>0</v>
      </c>
      <c r="L48" s="20"/>
      <c r="M48" s="6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ht="15">
      <c r="A49" s="70" t="s">
        <v>133</v>
      </c>
      <c r="B49" s="70"/>
      <c r="C49" s="4"/>
      <c r="D49" s="4"/>
      <c r="E49" s="59"/>
      <c r="F49" s="13"/>
      <c r="G49" s="23" t="s">
        <v>22</v>
      </c>
      <c r="H49" s="76">
        <f>COUNT(A23:A44)</f>
        <v>22</v>
      </c>
      <c r="I49" s="68"/>
      <c r="J49" s="69" t="s">
        <v>19</v>
      </c>
      <c r="K49" s="76">
        <f>COUNTIF(F34:F44,"КМС")</f>
        <v>0</v>
      </c>
      <c r="L49" s="5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:34" ht="15">
      <c r="A50" s="4"/>
      <c r="B50" s="4"/>
      <c r="C50" s="4"/>
      <c r="D50" s="4"/>
      <c r="E50" s="59"/>
      <c r="F50" s="13"/>
      <c r="G50" s="23" t="s">
        <v>32</v>
      </c>
      <c r="H50" s="76">
        <f>COUNTIF(A23:A44,"НФ")</f>
        <v>0</v>
      </c>
      <c r="I50" s="68"/>
      <c r="J50" s="69" t="s">
        <v>34</v>
      </c>
      <c r="K50" s="76">
        <f>COUNTIF(F23:F44,"1 СР")</f>
        <v>0</v>
      </c>
      <c r="L50" s="5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:34" ht="15">
      <c r="A51" s="4"/>
      <c r="B51" s="4"/>
      <c r="C51" s="4"/>
      <c r="D51" s="4"/>
      <c r="E51" s="59"/>
      <c r="F51" s="13"/>
      <c r="G51" s="23" t="s">
        <v>37</v>
      </c>
      <c r="H51" s="76">
        <f>COUNTIF(A23:A44,"ДСКВ")</f>
        <v>0</v>
      </c>
      <c r="I51" s="68"/>
      <c r="J51" s="69" t="s">
        <v>35</v>
      </c>
      <c r="K51" s="76">
        <f>COUNTIF(F23:F44,"2 СР")</f>
        <v>2</v>
      </c>
      <c r="L51" s="5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34" ht="15">
      <c r="A52" s="4"/>
      <c r="B52" s="4"/>
      <c r="C52" s="4"/>
      <c r="D52" s="4"/>
      <c r="E52" s="59"/>
      <c r="F52" s="13"/>
      <c r="G52" s="23" t="s">
        <v>33</v>
      </c>
      <c r="H52" s="76">
        <f>COUNTIF(A23:A44,"НС")</f>
        <v>0</v>
      </c>
      <c r="I52" s="23"/>
      <c r="J52" s="69" t="s">
        <v>71</v>
      </c>
      <c r="K52" s="76">
        <f>COUNTIF(F23:F44,"3 сп.р.")</f>
        <v>0</v>
      </c>
      <c r="L52" s="5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:34" ht="15.75">
      <c r="A53" s="36"/>
      <c r="B53" s="36"/>
      <c r="C53" s="36" t="s">
        <v>11</v>
      </c>
      <c r="D53" s="36"/>
      <c r="E53" s="73" t="s">
        <v>3</v>
      </c>
      <c r="F53" s="36"/>
      <c r="G53" s="36"/>
      <c r="H53" s="36" t="s">
        <v>17</v>
      </c>
      <c r="I53" s="36"/>
      <c r="J53" s="36"/>
      <c r="K53" s="36"/>
    </row>
    <row r="54" spans="1:34">
      <c r="B54" s="1"/>
      <c r="C54" s="1"/>
      <c r="F54" s="1"/>
      <c r="L54" s="40"/>
    </row>
    <row r="55" spans="1:34">
      <c r="A55" s="6"/>
      <c r="C55" s="6"/>
      <c r="E55" s="78"/>
      <c r="F55" s="6"/>
      <c r="G55" s="6"/>
      <c r="H55" s="6"/>
      <c r="I55" s="6"/>
      <c r="J55" s="6"/>
      <c r="K55" s="6"/>
      <c r="L55" s="40"/>
    </row>
    <row r="56" spans="1:34">
      <c r="B56" s="1"/>
      <c r="C56" s="1"/>
      <c r="F56" s="1"/>
      <c r="L56" s="40"/>
    </row>
    <row r="57" spans="1:34">
      <c r="B57" s="1"/>
      <c r="C57" s="1"/>
      <c r="F57" s="1"/>
      <c r="L57" s="40"/>
    </row>
    <row r="58" spans="1:34" ht="15.75">
      <c r="A58" s="37"/>
      <c r="B58" s="37"/>
      <c r="C58" s="44" t="s">
        <v>123</v>
      </c>
      <c r="D58" s="37"/>
      <c r="E58" s="80" t="s">
        <v>27</v>
      </c>
      <c r="F58" s="38"/>
      <c r="G58" s="37"/>
      <c r="H58" s="44" t="s">
        <v>122</v>
      </c>
      <c r="I58" s="38"/>
      <c r="J58" s="38"/>
      <c r="L58" s="40"/>
    </row>
    <row r="61" spans="1:34" s="3" customFormat="1" ht="18.75">
      <c r="B61" s="12"/>
      <c r="C61" s="11"/>
      <c r="E61" s="66"/>
      <c r="F61" s="15"/>
    </row>
    <row r="62" spans="1:34" s="3" customFormat="1" ht="18.75">
      <c r="B62" s="12"/>
      <c r="C62" s="11"/>
      <c r="E62" s="66"/>
      <c r="F62" s="15"/>
    </row>
    <row r="63" spans="1:34" s="6" customFormat="1" ht="18.75">
      <c r="A63" s="3"/>
      <c r="C63" s="5"/>
      <c r="D63" s="1"/>
      <c r="E63" s="65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6" customFormat="1" ht="18.75">
      <c r="A64" s="3"/>
      <c r="C64" s="5"/>
      <c r="D64" s="1"/>
      <c r="E64" s="65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</sheetData>
  <mergeCells count="17">
    <mergeCell ref="I13:K13"/>
    <mergeCell ref="I14:K14"/>
    <mergeCell ref="A16:G16"/>
    <mergeCell ref="A7:L7"/>
    <mergeCell ref="A8:L8"/>
    <mergeCell ref="A9:L9"/>
    <mergeCell ref="A10:L10"/>
    <mergeCell ref="A11:L11"/>
    <mergeCell ref="A12:K12"/>
    <mergeCell ref="A45:E45"/>
    <mergeCell ref="F45:K45"/>
    <mergeCell ref="A6:L6"/>
    <mergeCell ref="A1:L1"/>
    <mergeCell ref="A2:L2"/>
    <mergeCell ref="A3:L3"/>
    <mergeCell ref="A4:L4"/>
    <mergeCell ref="A5:L5"/>
  </mergeCells>
  <conditionalFormatting sqref="B23:B44">
    <cfRule type="duplicateValues" dxfId="20" priority="484"/>
    <cfRule type="duplicateValues" dxfId="19" priority="485"/>
    <cfRule type="duplicateValues" dxfId="18" priority="486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51"/>
  <sheetViews>
    <sheetView view="pageBreakPreview" zoomScale="70" zoomScaleNormal="100" zoomScaleSheetLayoutView="70" workbookViewId="0">
      <selection activeCell="G78" sqref="G78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65" customWidth="1"/>
    <col min="6" max="6" width="10.7109375" style="14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7.25" customHeight="1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6" ht="14.25" customHeight="1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7.25" customHeight="1">
      <c r="A3" s="84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6" ht="14.25" customHeight="1">
      <c r="A4" s="84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6" s="2" customFormat="1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/>
      <c r="P5"/>
    </row>
    <row r="6" spans="1:16" s="2" customFormat="1" ht="21">
      <c r="A6" s="82" t="s">
        <v>138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/>
      <c r="P6"/>
    </row>
    <row r="7" spans="1:16" s="2" customFormat="1" ht="25.5" customHeight="1">
      <c r="A7" s="82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/>
      <c r="P7"/>
    </row>
    <row r="8" spans="1:16" s="2" customFormat="1" ht="23.2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6" s="2" customFormat="1" ht="29.25" customHeight="1">
      <c r="A9" s="82" t="s">
        <v>60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6" ht="20.25" customHeight="1">
      <c r="A10" s="89" t="s">
        <v>69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6" ht="19.5" customHeight="1">
      <c r="A11" s="90" t="s">
        <v>57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8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40"/>
    </row>
    <row r="13" spans="1:16" ht="15">
      <c r="A13" s="18" t="s">
        <v>127</v>
      </c>
      <c r="B13" s="46"/>
      <c r="C13" s="47"/>
      <c r="D13" s="48"/>
      <c r="E13" s="72" t="s">
        <v>24</v>
      </c>
      <c r="F13" s="50"/>
      <c r="G13" s="43">
        <v>0.69444444444444442</v>
      </c>
      <c r="H13" s="21" t="s">
        <v>26</v>
      </c>
      <c r="I13" s="85" t="s">
        <v>40</v>
      </c>
      <c r="J13" s="85"/>
      <c r="K13" s="85"/>
      <c r="L13" s="40"/>
    </row>
    <row r="14" spans="1:16" ht="15">
      <c r="A14" s="22" t="s">
        <v>121</v>
      </c>
      <c r="B14" s="46"/>
      <c r="C14" s="47"/>
      <c r="D14" s="20"/>
      <c r="E14" s="72" t="s">
        <v>25</v>
      </c>
      <c r="F14" s="50"/>
      <c r="G14" s="43">
        <v>0.70347222222222228</v>
      </c>
      <c r="H14" s="21" t="s">
        <v>39</v>
      </c>
      <c r="I14" s="86" t="s">
        <v>129</v>
      </c>
      <c r="J14" s="86"/>
      <c r="K14" s="86"/>
      <c r="L14" s="40"/>
    </row>
    <row r="15" spans="1:16">
      <c r="A15" s="40"/>
      <c r="B15" s="45"/>
      <c r="C15" s="51"/>
      <c r="D15" s="48"/>
      <c r="E15" s="60"/>
      <c r="F15" s="52"/>
      <c r="G15" s="40"/>
      <c r="H15" s="40"/>
      <c r="I15" s="53"/>
      <c r="J15" s="53"/>
      <c r="K15" s="53"/>
      <c r="L15" s="40"/>
    </row>
    <row r="16" spans="1:16" ht="15">
      <c r="A16" s="87" t="s">
        <v>8</v>
      </c>
      <c r="B16" s="87"/>
      <c r="C16" s="87"/>
      <c r="D16" s="87"/>
      <c r="E16" s="87"/>
      <c r="F16" s="87"/>
      <c r="G16" s="87"/>
      <c r="H16" s="24" t="s">
        <v>0</v>
      </c>
      <c r="I16" s="24"/>
      <c r="J16" s="24"/>
      <c r="K16" s="24"/>
    </row>
    <row r="17" spans="1:16" ht="15">
      <c r="A17" s="49"/>
      <c r="B17" s="54"/>
      <c r="C17" s="55"/>
      <c r="D17" s="49"/>
      <c r="E17" s="61"/>
      <c r="F17" s="56"/>
      <c r="G17" s="27"/>
      <c r="H17" s="26"/>
      <c r="I17" s="27"/>
      <c r="J17" s="27"/>
      <c r="K17" s="28"/>
      <c r="L17" s="40"/>
    </row>
    <row r="18" spans="1:16" ht="15">
      <c r="A18" s="19" t="s">
        <v>1</v>
      </c>
      <c r="B18" s="54"/>
      <c r="C18" s="55"/>
      <c r="D18" s="70" t="s">
        <v>123</v>
      </c>
      <c r="E18" s="61"/>
      <c r="F18" s="56"/>
      <c r="G18" s="40"/>
      <c r="H18" s="22"/>
      <c r="I18" s="27"/>
      <c r="J18" s="27"/>
      <c r="K18" s="27"/>
      <c r="L18" s="40"/>
    </row>
    <row r="19" spans="1:16" ht="15">
      <c r="A19" s="19" t="s">
        <v>9</v>
      </c>
      <c r="B19" s="54"/>
      <c r="C19" s="55"/>
      <c r="D19" s="70" t="s">
        <v>27</v>
      </c>
      <c r="E19" s="61"/>
      <c r="F19" s="56"/>
      <c r="G19" s="40"/>
      <c r="H19" s="19"/>
      <c r="I19" s="27"/>
      <c r="J19" s="27"/>
      <c r="K19" s="27"/>
      <c r="L19" s="40"/>
    </row>
    <row r="20" spans="1:16" ht="15">
      <c r="A20" s="19" t="s">
        <v>16</v>
      </c>
      <c r="B20" s="46"/>
      <c r="C20" s="47"/>
      <c r="D20" s="70" t="s">
        <v>122</v>
      </c>
      <c r="E20" s="62"/>
      <c r="F20" s="52"/>
      <c r="G20" s="40"/>
      <c r="H20" s="19" t="s">
        <v>70</v>
      </c>
      <c r="I20" s="27"/>
      <c r="J20" s="27"/>
      <c r="K20" s="25">
        <v>2.8</v>
      </c>
      <c r="L20" s="40"/>
    </row>
    <row r="21" spans="1:16">
      <c r="A21" s="40"/>
      <c r="B21" s="45"/>
      <c r="C21" s="51"/>
      <c r="D21" s="40"/>
      <c r="E21" s="60"/>
      <c r="F21" s="52"/>
      <c r="G21" s="40"/>
      <c r="H21" s="40"/>
      <c r="I21" s="40"/>
      <c r="J21" s="40"/>
      <c r="K21" s="40"/>
      <c r="L21" s="40"/>
    </row>
    <row r="22" spans="1:16" s="10" customFormat="1" ht="26.25" customHeight="1">
      <c r="A22" s="29" t="s">
        <v>5</v>
      </c>
      <c r="B22" s="30" t="s">
        <v>12</v>
      </c>
      <c r="C22" s="31" t="s">
        <v>18</v>
      </c>
      <c r="D22" s="30" t="s">
        <v>2</v>
      </c>
      <c r="E22" s="63" t="s">
        <v>41</v>
      </c>
      <c r="F22" s="32" t="s">
        <v>7</v>
      </c>
      <c r="G22" s="30" t="s">
        <v>13</v>
      </c>
      <c r="H22" s="30" t="s">
        <v>6</v>
      </c>
      <c r="I22" s="30" t="s">
        <v>14</v>
      </c>
      <c r="J22" s="30" t="s">
        <v>38</v>
      </c>
      <c r="K22" s="33" t="s">
        <v>15</v>
      </c>
      <c r="M22" s="17"/>
      <c r="P22" s="1"/>
    </row>
    <row r="23" spans="1:16" s="3" customFormat="1" ht="20.25" customHeight="1">
      <c r="A23" s="79">
        <v>1</v>
      </c>
      <c r="B23" s="7">
        <v>33</v>
      </c>
      <c r="C23" s="41">
        <v>10161877220</v>
      </c>
      <c r="D23" s="42" t="s">
        <v>101</v>
      </c>
      <c r="E23" s="64">
        <v>40355</v>
      </c>
      <c r="F23" s="57" t="s">
        <v>35</v>
      </c>
      <c r="G23" s="58" t="s">
        <v>58</v>
      </c>
      <c r="H23" s="35">
        <v>5.5787037037037593E-3</v>
      </c>
      <c r="I23" s="35"/>
      <c r="J23" s="71">
        <f>$K$20/((H23*24))</f>
        <v>20.91286307053921</v>
      </c>
      <c r="K23" s="34"/>
      <c r="L23" s="74"/>
      <c r="M23" s="45"/>
      <c r="N23" s="39"/>
      <c r="P23" s="1"/>
    </row>
    <row r="24" spans="1:16" s="3" customFormat="1" ht="20.25" customHeight="1">
      <c r="A24" s="79">
        <v>2</v>
      </c>
      <c r="B24" s="7">
        <v>36</v>
      </c>
      <c r="C24" s="41">
        <v>10142597862</v>
      </c>
      <c r="D24" s="42" t="s">
        <v>105</v>
      </c>
      <c r="E24" s="64">
        <v>40490</v>
      </c>
      <c r="F24" s="57" t="s">
        <v>34</v>
      </c>
      <c r="G24" s="58" t="s">
        <v>58</v>
      </c>
      <c r="H24" s="35">
        <v>5.9953703703703662E-3</v>
      </c>
      <c r="I24" s="35">
        <f>H24-$H$23</f>
        <v>4.166666666666069E-4</v>
      </c>
      <c r="J24" s="71">
        <f t="shared" ref="J24:J30" si="0">$K$20/((H24*24))</f>
        <v>19.45945945945947</v>
      </c>
      <c r="K24" s="34"/>
      <c r="L24" s="75"/>
      <c r="M24" s="45"/>
      <c r="N24" s="39"/>
    </row>
    <row r="25" spans="1:16" s="3" customFormat="1" ht="20.25" customHeight="1">
      <c r="A25" s="79">
        <v>3</v>
      </c>
      <c r="B25" s="7">
        <v>30</v>
      </c>
      <c r="C25" s="41">
        <v>10142616454</v>
      </c>
      <c r="D25" s="42" t="s">
        <v>98</v>
      </c>
      <c r="E25" s="64">
        <v>40271</v>
      </c>
      <c r="F25" s="57" t="s">
        <v>34</v>
      </c>
      <c r="G25" s="58" t="s">
        <v>58</v>
      </c>
      <c r="H25" s="35">
        <v>6.0416666666666882E-3</v>
      </c>
      <c r="I25" s="35">
        <f t="shared" ref="I25:I30" si="1">H25-$H$23</f>
        <v>4.6296296296292894E-4</v>
      </c>
      <c r="J25" s="71">
        <f t="shared" si="0"/>
        <v>19.310344827586135</v>
      </c>
      <c r="K25" s="34"/>
      <c r="L25" s="75"/>
      <c r="M25" s="45"/>
      <c r="N25" s="39"/>
    </row>
    <row r="26" spans="1:16" s="3" customFormat="1" ht="20.25" customHeight="1">
      <c r="A26" s="79">
        <v>4</v>
      </c>
      <c r="B26" s="7">
        <v>32</v>
      </c>
      <c r="C26" s="41">
        <v>10143333749</v>
      </c>
      <c r="D26" s="42" t="s">
        <v>100</v>
      </c>
      <c r="E26" s="64">
        <v>40283</v>
      </c>
      <c r="F26" s="57" t="s">
        <v>34</v>
      </c>
      <c r="G26" s="58" t="s">
        <v>58</v>
      </c>
      <c r="H26" s="35">
        <v>6.4814814814814561E-3</v>
      </c>
      <c r="I26" s="35">
        <f t="shared" si="1"/>
        <v>9.0277777777769685E-4</v>
      </c>
      <c r="J26" s="71">
        <f t="shared" si="0"/>
        <v>18.000000000000068</v>
      </c>
      <c r="K26" s="34"/>
      <c r="L26" s="74"/>
      <c r="M26" s="45"/>
      <c r="N26" s="39"/>
    </row>
    <row r="27" spans="1:16" s="3" customFormat="1" ht="20.25" customHeight="1">
      <c r="A27" s="79">
        <v>5</v>
      </c>
      <c r="B27" s="7">
        <v>34</v>
      </c>
      <c r="C27" s="41">
        <v>10142637571</v>
      </c>
      <c r="D27" s="42" t="s">
        <v>114</v>
      </c>
      <c r="E27" s="64">
        <v>40368</v>
      </c>
      <c r="F27" s="57" t="s">
        <v>71</v>
      </c>
      <c r="G27" s="58" t="s">
        <v>58</v>
      </c>
      <c r="H27" s="35">
        <v>6.6087962962963348E-3</v>
      </c>
      <c r="I27" s="35">
        <f t="shared" si="1"/>
        <v>1.0300925925925755E-3</v>
      </c>
      <c r="J27" s="71">
        <f t="shared" si="0"/>
        <v>17.653239929947357</v>
      </c>
      <c r="K27" s="34"/>
      <c r="L27" s="75"/>
      <c r="M27" s="45"/>
      <c r="N27" s="39"/>
    </row>
    <row r="28" spans="1:16" s="3" customFormat="1" ht="20.25" customHeight="1">
      <c r="A28" s="79">
        <v>6</v>
      </c>
      <c r="B28" s="7">
        <v>37</v>
      </c>
      <c r="C28" s="41">
        <v>10159732813</v>
      </c>
      <c r="D28" s="42" t="s">
        <v>95</v>
      </c>
      <c r="E28" s="64">
        <v>40495</v>
      </c>
      <c r="F28" s="57" t="s">
        <v>72</v>
      </c>
      <c r="G28" s="58" t="s">
        <v>58</v>
      </c>
      <c r="H28" s="35">
        <v>7.0601851851851832E-3</v>
      </c>
      <c r="I28" s="35">
        <f t="shared" si="1"/>
        <v>1.4814814814814239E-3</v>
      </c>
      <c r="J28" s="71">
        <f t="shared" si="0"/>
        <v>16.52459016393443</v>
      </c>
      <c r="K28" s="34"/>
      <c r="L28" s="75"/>
      <c r="M28" s="45"/>
      <c r="N28" s="39"/>
    </row>
    <row r="29" spans="1:16" s="3" customFormat="1" ht="20.25" customHeight="1">
      <c r="A29" s="79">
        <v>7</v>
      </c>
      <c r="B29" s="7">
        <v>28</v>
      </c>
      <c r="C29" s="41">
        <v>10164682843</v>
      </c>
      <c r="D29" s="42" t="s">
        <v>108</v>
      </c>
      <c r="E29" s="64">
        <v>40147</v>
      </c>
      <c r="F29" s="57" t="s">
        <v>34</v>
      </c>
      <c r="G29" s="58" t="s">
        <v>58</v>
      </c>
      <c r="H29" s="35">
        <v>7.8819444444444137E-3</v>
      </c>
      <c r="I29" s="35">
        <f t="shared" si="1"/>
        <v>2.3032407407406544E-3</v>
      </c>
      <c r="J29" s="71">
        <f t="shared" si="0"/>
        <v>14.801762114537501</v>
      </c>
      <c r="K29" s="34"/>
      <c r="L29" s="75"/>
      <c r="M29" s="45"/>
      <c r="N29" s="39"/>
    </row>
    <row r="30" spans="1:16" s="3" customFormat="1" ht="20.25" customHeight="1">
      <c r="A30" s="79">
        <v>8</v>
      </c>
      <c r="B30" s="7">
        <v>25</v>
      </c>
      <c r="C30" s="41">
        <v>10143738220</v>
      </c>
      <c r="D30" s="42" t="s">
        <v>120</v>
      </c>
      <c r="E30" s="64">
        <v>39910</v>
      </c>
      <c r="F30" s="57" t="s">
        <v>35</v>
      </c>
      <c r="G30" s="58" t="s">
        <v>58</v>
      </c>
      <c r="H30" s="35">
        <v>8.5763888888889181E-3</v>
      </c>
      <c r="I30" s="35">
        <f t="shared" si="1"/>
        <v>2.9976851851851588E-3</v>
      </c>
      <c r="J30" s="71">
        <f t="shared" si="0"/>
        <v>13.603238866396714</v>
      </c>
      <c r="K30" s="34"/>
      <c r="L30" s="75"/>
      <c r="M30" s="45"/>
      <c r="N30" s="39"/>
    </row>
    <row r="31" spans="1:16" s="3" customFormat="1" ht="20.25" customHeight="1">
      <c r="A31" s="79" t="s">
        <v>68</v>
      </c>
      <c r="B31" s="7">
        <v>35</v>
      </c>
      <c r="C31" s="41">
        <v>10136923766</v>
      </c>
      <c r="D31" s="42" t="s">
        <v>103</v>
      </c>
      <c r="E31" s="64">
        <v>40461</v>
      </c>
      <c r="F31" s="57" t="s">
        <v>34</v>
      </c>
      <c r="G31" s="58" t="s">
        <v>58</v>
      </c>
      <c r="H31" s="35"/>
      <c r="I31" s="35"/>
      <c r="J31" s="71"/>
      <c r="K31" s="34"/>
      <c r="L31" s="74"/>
      <c r="M31" s="45"/>
      <c r="N31" s="39"/>
    </row>
    <row r="32" spans="1:16" ht="15">
      <c r="A32" s="92" t="s">
        <v>29</v>
      </c>
      <c r="B32" s="92"/>
      <c r="C32" s="92"/>
      <c r="D32" s="92"/>
      <c r="E32" s="92"/>
      <c r="F32" s="88" t="s">
        <v>4</v>
      </c>
      <c r="G32" s="88"/>
      <c r="H32" s="88"/>
      <c r="I32" s="88"/>
      <c r="J32" s="88"/>
      <c r="K32" s="88"/>
      <c r="M32" s="6"/>
    </row>
    <row r="33" spans="1:34" ht="15">
      <c r="A33" s="70" t="s">
        <v>134</v>
      </c>
      <c r="B33" s="70"/>
      <c r="C33" s="16"/>
      <c r="D33" s="16"/>
      <c r="E33" s="77"/>
      <c r="F33" s="16"/>
      <c r="G33" s="23" t="s">
        <v>31</v>
      </c>
      <c r="H33" s="76">
        <v>2</v>
      </c>
      <c r="I33" s="68"/>
      <c r="J33" s="67" t="s">
        <v>66</v>
      </c>
      <c r="K33" s="76">
        <f>COUNTIF(F23:F31,"ЗМС")</f>
        <v>0</v>
      </c>
      <c r="L33" s="40"/>
      <c r="M33" s="6"/>
      <c r="N33" s="40"/>
    </row>
    <row r="34" spans="1:34" ht="15">
      <c r="A34" s="70" t="s">
        <v>132</v>
      </c>
      <c r="B34" s="70"/>
      <c r="C34" s="16"/>
      <c r="D34" s="16"/>
      <c r="E34" s="77"/>
      <c r="F34" s="16"/>
      <c r="G34" s="23" t="s">
        <v>20</v>
      </c>
      <c r="H34" s="76">
        <f>H35+H39</f>
        <v>9</v>
      </c>
      <c r="I34" s="23"/>
      <c r="J34" s="69" t="s">
        <v>23</v>
      </c>
      <c r="K34" s="76">
        <f>COUNTIF(F23:F31,"МСМК")</f>
        <v>0</v>
      </c>
      <c r="L34" s="40"/>
      <c r="M34" s="6"/>
    </row>
    <row r="35" spans="1:34" ht="15">
      <c r="A35" s="70" t="s">
        <v>30</v>
      </c>
      <c r="B35" s="70"/>
      <c r="C35" s="4"/>
      <c r="D35" s="4"/>
      <c r="E35" s="59"/>
      <c r="F35" s="13"/>
      <c r="G35" s="23" t="s">
        <v>21</v>
      </c>
      <c r="H35" s="76">
        <f>H36+H37+H38</f>
        <v>9</v>
      </c>
      <c r="I35" s="68"/>
      <c r="J35" s="67" t="s">
        <v>28</v>
      </c>
      <c r="K35" s="76">
        <f>COUNTIF(F23:F31,"МС")</f>
        <v>0</v>
      </c>
      <c r="L35" s="20"/>
      <c r="M35" s="6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ht="15">
      <c r="A36" s="70" t="s">
        <v>133</v>
      </c>
      <c r="B36" s="70"/>
      <c r="C36" s="4"/>
      <c r="D36" s="4"/>
      <c r="E36" s="59"/>
      <c r="F36" s="13"/>
      <c r="G36" s="23" t="s">
        <v>22</v>
      </c>
      <c r="H36" s="76">
        <f>COUNT(A23:A31)</f>
        <v>8</v>
      </c>
      <c r="I36" s="68"/>
      <c r="J36" s="69" t="s">
        <v>19</v>
      </c>
      <c r="K36" s="76">
        <f>COUNTIF(F23:F31,"КМС")</f>
        <v>0</v>
      </c>
      <c r="L36" s="50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1:34" ht="15">
      <c r="A37" s="4"/>
      <c r="B37" s="4"/>
      <c r="C37" s="4"/>
      <c r="D37" s="4"/>
      <c r="E37" s="59"/>
      <c r="F37" s="13"/>
      <c r="G37" s="23" t="s">
        <v>32</v>
      </c>
      <c r="H37" s="76">
        <f>COUNTIF(A23:A31,"НФ")</f>
        <v>1</v>
      </c>
      <c r="I37" s="68"/>
      <c r="J37" s="69" t="s">
        <v>34</v>
      </c>
      <c r="K37" s="76">
        <f>COUNTIF(F23:F31,"1 СР")</f>
        <v>5</v>
      </c>
      <c r="L37" s="5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 ht="15">
      <c r="A38" s="4"/>
      <c r="B38" s="4"/>
      <c r="C38" s="4"/>
      <c r="D38" s="4"/>
      <c r="E38" s="59"/>
      <c r="F38" s="13"/>
      <c r="G38" s="23" t="s">
        <v>37</v>
      </c>
      <c r="H38" s="76">
        <f>COUNTIF(A23:A31,"ДСКВ")</f>
        <v>0</v>
      </c>
      <c r="I38" s="68"/>
      <c r="J38" s="69" t="s">
        <v>35</v>
      </c>
      <c r="K38" s="76">
        <f>COUNTIF(F23:F31,"2 СР")</f>
        <v>2</v>
      </c>
      <c r="L38" s="50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 ht="15">
      <c r="A39" s="4"/>
      <c r="B39" s="4"/>
      <c r="C39" s="4"/>
      <c r="D39" s="4"/>
      <c r="E39" s="59"/>
      <c r="F39" s="13"/>
      <c r="G39" s="23" t="s">
        <v>33</v>
      </c>
      <c r="H39" s="76">
        <f>COUNTIF(A23:A31,"НС")</f>
        <v>0</v>
      </c>
      <c r="I39" s="23"/>
      <c r="J39" s="69" t="s">
        <v>71</v>
      </c>
      <c r="K39" s="76">
        <f>COUNTIF(F23:F31,"3 сп.р.")</f>
        <v>1</v>
      </c>
      <c r="L39" s="50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 ht="15.75">
      <c r="A40" s="36"/>
      <c r="B40" s="36"/>
      <c r="C40" s="36" t="s">
        <v>11</v>
      </c>
      <c r="D40" s="36"/>
      <c r="E40" s="73" t="s">
        <v>3</v>
      </c>
      <c r="F40" s="36"/>
      <c r="G40" s="36"/>
      <c r="H40" s="36" t="s">
        <v>17</v>
      </c>
      <c r="I40" s="36"/>
      <c r="J40" s="36"/>
      <c r="K40" s="36"/>
    </row>
    <row r="41" spans="1:34">
      <c r="B41" s="1"/>
      <c r="C41" s="1"/>
      <c r="F41" s="1"/>
      <c r="L41" s="40"/>
    </row>
    <row r="42" spans="1:34">
      <c r="A42" s="6"/>
      <c r="C42" s="6"/>
      <c r="E42" s="78"/>
      <c r="F42" s="6"/>
      <c r="G42" s="6"/>
      <c r="H42" s="6"/>
      <c r="I42" s="6"/>
      <c r="J42" s="6"/>
      <c r="K42" s="6"/>
      <c r="L42" s="40"/>
    </row>
    <row r="43" spans="1:34">
      <c r="B43" s="1"/>
      <c r="C43" s="1"/>
      <c r="F43" s="1"/>
      <c r="L43" s="40"/>
    </row>
    <row r="44" spans="1:34">
      <c r="B44" s="1"/>
      <c r="C44" s="1"/>
      <c r="F44" s="1"/>
      <c r="L44" s="40"/>
    </row>
    <row r="45" spans="1:34" ht="15.75">
      <c r="A45" s="37"/>
      <c r="B45" s="37"/>
      <c r="C45" s="44" t="s">
        <v>123</v>
      </c>
      <c r="D45" s="37"/>
      <c r="E45" s="80" t="s">
        <v>27</v>
      </c>
      <c r="F45" s="38"/>
      <c r="G45" s="37"/>
      <c r="H45" s="44" t="s">
        <v>122</v>
      </c>
      <c r="I45" s="38"/>
      <c r="J45" s="38"/>
      <c r="L45" s="40"/>
    </row>
    <row r="48" spans="1:34" s="3" customFormat="1" ht="18.75">
      <c r="B48" s="12"/>
      <c r="C48" s="11"/>
      <c r="E48" s="66"/>
      <c r="F48" s="15"/>
    </row>
    <row r="49" spans="1:34" s="3" customFormat="1" ht="18.75">
      <c r="B49" s="12"/>
      <c r="C49" s="11"/>
      <c r="E49" s="66"/>
      <c r="F49" s="15"/>
    </row>
    <row r="50" spans="1:34" s="6" customFormat="1" ht="18.75">
      <c r="A50" s="3"/>
      <c r="C50" s="5"/>
      <c r="D50" s="1"/>
      <c r="E50" s="65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6" customFormat="1" ht="18.75">
      <c r="A51" s="3"/>
      <c r="C51" s="5"/>
      <c r="D51" s="1"/>
      <c r="E51" s="65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</sheetData>
  <mergeCells count="17">
    <mergeCell ref="I13:K13"/>
    <mergeCell ref="I14:K14"/>
    <mergeCell ref="A16:G16"/>
    <mergeCell ref="A7:L7"/>
    <mergeCell ref="A8:L8"/>
    <mergeCell ref="A9:L9"/>
    <mergeCell ref="A10:L10"/>
    <mergeCell ref="A11:L11"/>
    <mergeCell ref="A12:K12"/>
    <mergeCell ref="A32:E32"/>
    <mergeCell ref="F32:K32"/>
    <mergeCell ref="A6:L6"/>
    <mergeCell ref="A1:L1"/>
    <mergeCell ref="A2:L2"/>
    <mergeCell ref="A3:L3"/>
    <mergeCell ref="A4:L4"/>
    <mergeCell ref="A5:L5"/>
  </mergeCells>
  <conditionalFormatting sqref="B23:B31">
    <cfRule type="duplicateValues" dxfId="17" priority="964"/>
    <cfRule type="duplicateValues" dxfId="16" priority="965"/>
    <cfRule type="duplicateValues" dxfId="15" priority="966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59"/>
  <sheetViews>
    <sheetView view="pageBreakPreview" topLeftCell="A10" zoomScaleNormal="100" zoomScaleSheetLayoutView="100" workbookViewId="0">
      <selection activeCell="E39" sqref="E39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65" customWidth="1"/>
    <col min="6" max="6" width="10.7109375" style="14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7.25" customHeight="1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6" ht="14.25" customHeight="1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7.25" customHeight="1">
      <c r="A3" s="84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6" ht="14.25" customHeight="1">
      <c r="A4" s="84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6" s="2" customFormat="1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/>
      <c r="P5"/>
    </row>
    <row r="6" spans="1:16" s="2" customFormat="1" ht="21">
      <c r="A6" s="82" t="s">
        <v>138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/>
      <c r="P6"/>
    </row>
    <row r="7" spans="1:16" s="2" customFormat="1" ht="25.5" customHeight="1">
      <c r="A7" s="82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/>
      <c r="P7"/>
    </row>
    <row r="8" spans="1:16" s="2" customFormat="1" ht="23.2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6" s="2" customFormat="1" ht="29.25" customHeight="1">
      <c r="A9" s="82" t="s">
        <v>60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6" ht="20.25" customHeight="1">
      <c r="A10" s="89" t="s">
        <v>69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6" ht="19.5" customHeight="1">
      <c r="A11" s="90" t="s">
        <v>131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8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40"/>
    </row>
    <row r="13" spans="1:16" ht="15">
      <c r="A13" s="18" t="s">
        <v>127</v>
      </c>
      <c r="B13" s="46"/>
      <c r="C13" s="47"/>
      <c r="D13" s="48"/>
      <c r="E13" s="72" t="s">
        <v>24</v>
      </c>
      <c r="F13" s="50"/>
      <c r="G13" s="43">
        <v>0.70833333333333337</v>
      </c>
      <c r="H13" s="21" t="s">
        <v>26</v>
      </c>
      <c r="I13" s="85" t="s">
        <v>40</v>
      </c>
      <c r="J13" s="85"/>
      <c r="K13" s="85"/>
      <c r="L13" s="40"/>
    </row>
    <row r="14" spans="1:16" ht="15">
      <c r="A14" s="22" t="s">
        <v>121</v>
      </c>
      <c r="B14" s="46"/>
      <c r="C14" s="47"/>
      <c r="D14" s="20"/>
      <c r="E14" s="72" t="s">
        <v>25</v>
      </c>
      <c r="F14" s="50"/>
      <c r="G14" s="43">
        <v>0.71527777777777779</v>
      </c>
      <c r="H14" s="21" t="s">
        <v>39</v>
      </c>
      <c r="I14" s="86" t="s">
        <v>129</v>
      </c>
      <c r="J14" s="86"/>
      <c r="K14" s="86"/>
      <c r="L14" s="40"/>
    </row>
    <row r="15" spans="1:16">
      <c r="A15" s="40"/>
      <c r="B15" s="45"/>
      <c r="C15" s="51"/>
      <c r="D15" s="48"/>
      <c r="E15" s="60"/>
      <c r="F15" s="52"/>
      <c r="G15" s="40"/>
      <c r="H15" s="40"/>
      <c r="I15" s="53"/>
      <c r="J15" s="53"/>
      <c r="K15" s="53"/>
      <c r="L15" s="40"/>
    </row>
    <row r="16" spans="1:16" ht="15">
      <c r="A16" s="87" t="s">
        <v>8</v>
      </c>
      <c r="B16" s="87"/>
      <c r="C16" s="87"/>
      <c r="D16" s="87"/>
      <c r="E16" s="87"/>
      <c r="F16" s="87"/>
      <c r="G16" s="87"/>
      <c r="H16" s="24" t="s">
        <v>0</v>
      </c>
      <c r="I16" s="24"/>
      <c r="J16" s="24"/>
      <c r="K16" s="24"/>
    </row>
    <row r="17" spans="1:16" ht="15">
      <c r="A17" s="49"/>
      <c r="B17" s="54"/>
      <c r="C17" s="55"/>
      <c r="D17" s="49"/>
      <c r="E17" s="61"/>
      <c r="F17" s="56"/>
      <c r="G17" s="27"/>
      <c r="H17" s="26"/>
      <c r="I17" s="27"/>
      <c r="J17" s="27"/>
      <c r="K17" s="28"/>
      <c r="L17" s="40"/>
    </row>
    <row r="18" spans="1:16" ht="15">
      <c r="A18" s="19" t="s">
        <v>1</v>
      </c>
      <c r="B18" s="54"/>
      <c r="C18" s="55"/>
      <c r="D18" s="70" t="s">
        <v>123</v>
      </c>
      <c r="E18" s="61"/>
      <c r="F18" s="56"/>
      <c r="G18" s="40"/>
      <c r="H18" s="22"/>
      <c r="I18" s="27"/>
      <c r="J18" s="27"/>
      <c r="K18" s="27"/>
      <c r="L18" s="40"/>
    </row>
    <row r="19" spans="1:16" ht="15">
      <c r="A19" s="19" t="s">
        <v>9</v>
      </c>
      <c r="B19" s="54"/>
      <c r="C19" s="55"/>
      <c r="D19" s="70" t="s">
        <v>27</v>
      </c>
      <c r="E19" s="61"/>
      <c r="F19" s="56"/>
      <c r="G19" s="40"/>
      <c r="H19" s="19"/>
      <c r="I19" s="27"/>
      <c r="J19" s="27"/>
      <c r="K19" s="27"/>
      <c r="L19" s="40"/>
    </row>
    <row r="20" spans="1:16" ht="15">
      <c r="A20" s="19" t="s">
        <v>16</v>
      </c>
      <c r="B20" s="46"/>
      <c r="C20" s="47"/>
      <c r="D20" s="70" t="s">
        <v>122</v>
      </c>
      <c r="E20" s="62"/>
      <c r="F20" s="52"/>
      <c r="G20" s="40"/>
      <c r="H20" s="19" t="s">
        <v>70</v>
      </c>
      <c r="I20" s="27"/>
      <c r="J20" s="27"/>
      <c r="K20" s="25">
        <v>2.8</v>
      </c>
      <c r="L20" s="40"/>
    </row>
    <row r="21" spans="1:16">
      <c r="A21" s="40"/>
      <c r="B21" s="45"/>
      <c r="C21" s="51"/>
      <c r="D21" s="40"/>
      <c r="E21" s="60"/>
      <c r="F21" s="52"/>
      <c r="G21" s="40"/>
      <c r="H21" s="40"/>
      <c r="I21" s="40"/>
      <c r="J21" s="40"/>
      <c r="K21" s="40"/>
      <c r="L21" s="40"/>
    </row>
    <row r="22" spans="1:16" s="10" customFormat="1" ht="26.25" customHeight="1">
      <c r="A22" s="29" t="s">
        <v>5</v>
      </c>
      <c r="B22" s="30" t="s">
        <v>12</v>
      </c>
      <c r="C22" s="31" t="s">
        <v>18</v>
      </c>
      <c r="D22" s="30" t="s">
        <v>2</v>
      </c>
      <c r="E22" s="63" t="s">
        <v>41</v>
      </c>
      <c r="F22" s="32" t="s">
        <v>7</v>
      </c>
      <c r="G22" s="30" t="s">
        <v>13</v>
      </c>
      <c r="H22" s="30" t="s">
        <v>6</v>
      </c>
      <c r="I22" s="30" t="s">
        <v>14</v>
      </c>
      <c r="J22" s="30" t="s">
        <v>38</v>
      </c>
      <c r="K22" s="33" t="s">
        <v>15</v>
      </c>
      <c r="M22" s="17"/>
      <c r="P22" s="1"/>
    </row>
    <row r="23" spans="1:16" s="3" customFormat="1" ht="20.25" customHeight="1">
      <c r="A23" s="79">
        <v>1</v>
      </c>
      <c r="B23" s="7">
        <v>87</v>
      </c>
      <c r="C23" s="41">
        <v>10127850731</v>
      </c>
      <c r="D23" s="42" t="s">
        <v>46</v>
      </c>
      <c r="E23" s="64">
        <v>39907</v>
      </c>
      <c r="F23" s="57" t="s">
        <v>34</v>
      </c>
      <c r="G23" s="58" t="s">
        <v>36</v>
      </c>
      <c r="H23" s="35">
        <v>4.2476851851851807E-3</v>
      </c>
      <c r="I23" s="35"/>
      <c r="J23" s="71">
        <f>$K$20/((H23*24))</f>
        <v>27.465940054495938</v>
      </c>
      <c r="K23" s="34"/>
      <c r="L23" s="74"/>
      <c r="M23" s="45"/>
      <c r="N23" s="39"/>
      <c r="P23" s="1"/>
    </row>
    <row r="24" spans="1:16" s="3" customFormat="1" ht="20.25" customHeight="1">
      <c r="A24" s="79">
        <v>2</v>
      </c>
      <c r="B24" s="7">
        <v>2</v>
      </c>
      <c r="C24" s="41">
        <v>10129393536</v>
      </c>
      <c r="D24" s="42" t="s">
        <v>45</v>
      </c>
      <c r="E24" s="64">
        <v>40055</v>
      </c>
      <c r="F24" s="57" t="s">
        <v>34</v>
      </c>
      <c r="G24" s="58" t="s">
        <v>36</v>
      </c>
      <c r="H24" s="35">
        <v>4.3171296296296777E-3</v>
      </c>
      <c r="I24" s="35">
        <f>H24-$H$23</f>
        <v>6.9444444444496933E-5</v>
      </c>
      <c r="J24" s="71">
        <f t="shared" ref="J24:J34" si="0">$K$20/((H24*24))</f>
        <v>27.024128686326776</v>
      </c>
      <c r="K24" s="34"/>
      <c r="L24" s="75"/>
      <c r="M24" s="45"/>
      <c r="N24" s="39"/>
    </row>
    <row r="25" spans="1:16" s="3" customFormat="1" ht="20.25" customHeight="1">
      <c r="A25" s="79">
        <v>3</v>
      </c>
      <c r="B25" s="7">
        <v>1</v>
      </c>
      <c r="C25" s="41">
        <v>10137086444</v>
      </c>
      <c r="D25" s="42" t="s">
        <v>44</v>
      </c>
      <c r="E25" s="64">
        <v>40213</v>
      </c>
      <c r="F25" s="57" t="s">
        <v>34</v>
      </c>
      <c r="G25" s="58" t="s">
        <v>36</v>
      </c>
      <c r="H25" s="35">
        <v>4.3865740740741399E-3</v>
      </c>
      <c r="I25" s="35">
        <f t="shared" ref="I25:I36" si="1">H25-$H$23</f>
        <v>1.3888888888895917E-4</v>
      </c>
      <c r="J25" s="71">
        <f t="shared" si="0"/>
        <v>26.596306068601184</v>
      </c>
      <c r="K25" s="34"/>
      <c r="L25" s="75"/>
      <c r="M25" s="45"/>
      <c r="N25" s="39"/>
    </row>
    <row r="26" spans="1:16" s="3" customFormat="1" ht="20.25" customHeight="1">
      <c r="A26" s="79">
        <v>4</v>
      </c>
      <c r="B26" s="7">
        <v>8</v>
      </c>
      <c r="C26" s="41">
        <v>10142599680</v>
      </c>
      <c r="D26" s="42" t="s">
        <v>106</v>
      </c>
      <c r="E26" s="64">
        <v>40451</v>
      </c>
      <c r="F26" s="57" t="s">
        <v>34</v>
      </c>
      <c r="G26" s="58" t="s">
        <v>58</v>
      </c>
      <c r="H26" s="35">
        <v>4.6296296296296433E-3</v>
      </c>
      <c r="I26" s="35">
        <f t="shared" si="1"/>
        <v>3.8194444444446252E-4</v>
      </c>
      <c r="J26" s="71">
        <f t="shared" si="0"/>
        <v>25.199999999999925</v>
      </c>
      <c r="K26" s="34"/>
      <c r="L26" s="74"/>
      <c r="M26" s="45"/>
      <c r="N26" s="39"/>
    </row>
    <row r="27" spans="1:16" s="3" customFormat="1" ht="20.25" customHeight="1">
      <c r="A27" s="79">
        <v>5</v>
      </c>
      <c r="B27" s="7">
        <v>15</v>
      </c>
      <c r="C27" s="41">
        <v>10153942014</v>
      </c>
      <c r="D27" s="42" t="s">
        <v>109</v>
      </c>
      <c r="E27" s="64">
        <v>40227</v>
      </c>
      <c r="F27" s="57" t="s">
        <v>71</v>
      </c>
      <c r="G27" s="58" t="s">
        <v>58</v>
      </c>
      <c r="H27" s="35">
        <v>4.8263888888889495E-3</v>
      </c>
      <c r="I27" s="35">
        <f t="shared" si="1"/>
        <v>5.7870370370376872E-4</v>
      </c>
      <c r="J27" s="71">
        <f t="shared" si="0"/>
        <v>24.172661870503291</v>
      </c>
      <c r="K27" s="34"/>
      <c r="L27" s="75"/>
      <c r="M27" s="45"/>
      <c r="N27" s="39"/>
    </row>
    <row r="28" spans="1:16" s="3" customFormat="1" ht="20.25" customHeight="1">
      <c r="A28" s="79">
        <v>6</v>
      </c>
      <c r="B28" s="7">
        <v>14</v>
      </c>
      <c r="C28" s="41">
        <v>10143841583</v>
      </c>
      <c r="D28" s="42" t="s">
        <v>113</v>
      </c>
      <c r="E28" s="64">
        <v>40199</v>
      </c>
      <c r="F28" s="81" t="s">
        <v>71</v>
      </c>
      <c r="G28" s="58" t="s">
        <v>58</v>
      </c>
      <c r="H28" s="35">
        <v>4.9074074074073812E-3</v>
      </c>
      <c r="I28" s="35">
        <f t="shared" si="1"/>
        <v>6.5972222222220045E-4</v>
      </c>
      <c r="J28" s="71">
        <f t="shared" si="0"/>
        <v>23.773584905660503</v>
      </c>
      <c r="K28" s="34"/>
      <c r="L28" s="74"/>
      <c r="M28" s="45"/>
      <c r="N28" s="39"/>
    </row>
    <row r="29" spans="1:16" s="3" customFormat="1" ht="20.25" customHeight="1">
      <c r="A29" s="79">
        <v>7</v>
      </c>
      <c r="B29" s="7">
        <v>3</v>
      </c>
      <c r="C29" s="41">
        <v>10137667232</v>
      </c>
      <c r="D29" s="42" t="s">
        <v>47</v>
      </c>
      <c r="E29" s="64">
        <v>40289</v>
      </c>
      <c r="F29" s="81" t="s">
        <v>71</v>
      </c>
      <c r="G29" s="58" t="s">
        <v>36</v>
      </c>
      <c r="H29" s="35">
        <v>4.9652777777778045E-3</v>
      </c>
      <c r="I29" s="35">
        <f t="shared" si="1"/>
        <v>7.1759259259262381E-4</v>
      </c>
      <c r="J29" s="71">
        <f t="shared" si="0"/>
        <v>23.496503496503369</v>
      </c>
      <c r="K29" s="34"/>
      <c r="L29" s="75"/>
      <c r="M29" s="45"/>
      <c r="N29" s="39"/>
    </row>
    <row r="30" spans="1:16" s="3" customFormat="1" ht="20.25" customHeight="1">
      <c r="A30" s="79">
        <v>8</v>
      </c>
      <c r="B30" s="7">
        <v>13</v>
      </c>
      <c r="C30" s="41">
        <v>10143260088</v>
      </c>
      <c r="D30" s="42" t="s">
        <v>85</v>
      </c>
      <c r="E30" s="64">
        <v>40419</v>
      </c>
      <c r="F30" s="81" t="s">
        <v>35</v>
      </c>
      <c r="G30" s="58" t="s">
        <v>58</v>
      </c>
      <c r="H30" s="35">
        <v>4.9884259259259239E-3</v>
      </c>
      <c r="I30" s="35">
        <f t="shared" si="1"/>
        <v>7.407407407407432E-4</v>
      </c>
      <c r="J30" s="71">
        <f t="shared" si="0"/>
        <v>23.387470997679824</v>
      </c>
      <c r="K30" s="34"/>
      <c r="L30" s="75"/>
      <c r="M30" s="45"/>
      <c r="N30" s="39"/>
    </row>
    <row r="31" spans="1:16" s="3" customFormat="1" ht="20.25" customHeight="1">
      <c r="A31" s="79">
        <v>9</v>
      </c>
      <c r="B31" s="7">
        <v>20</v>
      </c>
      <c r="C31" s="41">
        <v>10143355270</v>
      </c>
      <c r="D31" s="42" t="s">
        <v>118</v>
      </c>
      <c r="E31" s="64">
        <v>40262</v>
      </c>
      <c r="F31" s="81" t="s">
        <v>72</v>
      </c>
      <c r="G31" s="58" t="s">
        <v>58</v>
      </c>
      <c r="H31" s="35">
        <v>5.2199074074074509E-3</v>
      </c>
      <c r="I31" s="35">
        <f t="shared" si="1"/>
        <v>9.7222222222227012E-4</v>
      </c>
      <c r="J31" s="71">
        <f t="shared" si="0"/>
        <v>22.350332594234846</v>
      </c>
      <c r="K31" s="34"/>
      <c r="L31" s="75"/>
      <c r="M31" s="45"/>
      <c r="N31" s="39"/>
    </row>
    <row r="32" spans="1:16" s="3" customFormat="1" ht="20.25" customHeight="1">
      <c r="A32" s="79">
        <v>10</v>
      </c>
      <c r="B32" s="7">
        <v>19</v>
      </c>
      <c r="C32" s="41">
        <v>10165282324</v>
      </c>
      <c r="D32" s="42" t="s">
        <v>88</v>
      </c>
      <c r="E32" s="64">
        <v>40090</v>
      </c>
      <c r="F32" s="81" t="s">
        <v>72</v>
      </c>
      <c r="G32" s="58" t="s">
        <v>58</v>
      </c>
      <c r="H32" s="35">
        <v>5.2546296296295952E-3</v>
      </c>
      <c r="I32" s="35">
        <f t="shared" si="1"/>
        <v>1.0069444444444145E-3</v>
      </c>
      <c r="J32" s="71">
        <f t="shared" si="0"/>
        <v>22.202643171806312</v>
      </c>
      <c r="K32" s="34"/>
      <c r="L32" s="75"/>
      <c r="M32" s="45"/>
      <c r="N32" s="39"/>
    </row>
    <row r="33" spans="1:34" s="3" customFormat="1" ht="20.25" customHeight="1">
      <c r="A33" s="79">
        <v>11</v>
      </c>
      <c r="B33" s="7">
        <v>17</v>
      </c>
      <c r="C33" s="41">
        <v>10143333345</v>
      </c>
      <c r="D33" s="42" t="s">
        <v>82</v>
      </c>
      <c r="E33" s="64">
        <v>40360</v>
      </c>
      <c r="F33" s="81" t="s">
        <v>72</v>
      </c>
      <c r="G33" s="58" t="s">
        <v>58</v>
      </c>
      <c r="H33" s="35">
        <v>5.9837962962963134E-3</v>
      </c>
      <c r="I33" s="35">
        <f t="shared" si="1"/>
        <v>1.7361111111111327E-3</v>
      </c>
      <c r="J33" s="71">
        <f t="shared" si="0"/>
        <v>19.497098646034758</v>
      </c>
      <c r="K33" s="34"/>
      <c r="L33" s="74"/>
      <c r="M33" s="45"/>
      <c r="N33" s="39"/>
    </row>
    <row r="34" spans="1:34" s="3" customFormat="1" ht="20.25" customHeight="1">
      <c r="A34" s="79">
        <v>12</v>
      </c>
      <c r="B34" s="7">
        <v>10</v>
      </c>
      <c r="C34" s="41">
        <v>10165333551</v>
      </c>
      <c r="D34" s="42" t="s">
        <v>84</v>
      </c>
      <c r="E34" s="64">
        <v>40158</v>
      </c>
      <c r="F34" s="81" t="s">
        <v>35</v>
      </c>
      <c r="G34" s="58" t="s">
        <v>58</v>
      </c>
      <c r="H34" s="35">
        <v>6.331018518518583E-3</v>
      </c>
      <c r="I34" s="35">
        <f t="shared" si="1"/>
        <v>2.0833333333334023E-3</v>
      </c>
      <c r="J34" s="71">
        <f t="shared" si="0"/>
        <v>18.427787934186284</v>
      </c>
      <c r="K34" s="34"/>
      <c r="L34" s="74"/>
      <c r="M34" s="6"/>
      <c r="N34" s="39"/>
    </row>
    <row r="35" spans="1:34" s="3" customFormat="1" ht="20.25" customHeight="1">
      <c r="A35" s="79">
        <v>13</v>
      </c>
      <c r="B35" s="7">
        <v>22</v>
      </c>
      <c r="C35" s="41">
        <v>10130344641</v>
      </c>
      <c r="D35" s="42" t="s">
        <v>89</v>
      </c>
      <c r="E35" s="64">
        <v>40415</v>
      </c>
      <c r="F35" s="81" t="s">
        <v>72</v>
      </c>
      <c r="G35" s="58" t="s">
        <v>58</v>
      </c>
      <c r="H35" s="35">
        <v>6.6898148148148151E-3</v>
      </c>
      <c r="I35" s="35">
        <f t="shared" si="1"/>
        <v>2.4421296296296344E-3</v>
      </c>
      <c r="J35" s="71">
        <f>$K$20/((H35*24))</f>
        <v>17.439446366782004</v>
      </c>
      <c r="K35" s="34"/>
      <c r="L35" s="74"/>
      <c r="M35" s="45"/>
      <c r="N35" s="39"/>
      <c r="P35" s="1"/>
    </row>
    <row r="36" spans="1:34" s="3" customFormat="1" ht="20.25" customHeight="1">
      <c r="A36" s="79">
        <v>14</v>
      </c>
      <c r="B36" s="7">
        <v>18</v>
      </c>
      <c r="C36" s="41">
        <v>10130612908</v>
      </c>
      <c r="D36" s="42" t="s">
        <v>86</v>
      </c>
      <c r="E36" s="64">
        <v>40324</v>
      </c>
      <c r="F36" s="81" t="s">
        <v>72</v>
      </c>
      <c r="G36" s="58" t="s">
        <v>58</v>
      </c>
      <c r="H36" s="35">
        <v>6.7245370370370219E-3</v>
      </c>
      <c r="I36" s="35">
        <f t="shared" si="1"/>
        <v>2.4768518518518412E-3</v>
      </c>
      <c r="J36" s="71">
        <f t="shared" ref="J36" si="2">$K$20/((H36*24))</f>
        <v>17.349397590361484</v>
      </c>
      <c r="K36" s="34"/>
      <c r="L36" s="75"/>
      <c r="M36" s="45"/>
      <c r="N36" s="39"/>
    </row>
    <row r="37" spans="1:34" s="3" customFormat="1" ht="20.25" customHeight="1">
      <c r="A37" s="79" t="s">
        <v>68</v>
      </c>
      <c r="B37" s="7">
        <v>16</v>
      </c>
      <c r="C37" s="41">
        <v>10136031265</v>
      </c>
      <c r="D37" s="42" t="s">
        <v>102</v>
      </c>
      <c r="E37" s="64">
        <v>40272</v>
      </c>
      <c r="F37" s="81" t="s">
        <v>71</v>
      </c>
      <c r="G37" s="58" t="s">
        <v>58</v>
      </c>
      <c r="H37" s="35"/>
      <c r="I37" s="35"/>
      <c r="J37" s="71"/>
      <c r="K37" s="34"/>
      <c r="L37" s="75"/>
      <c r="M37" s="45"/>
      <c r="N37" s="39"/>
    </row>
    <row r="38" spans="1:34" s="3" customFormat="1" ht="20.25" customHeight="1">
      <c r="A38" s="79" t="s">
        <v>68</v>
      </c>
      <c r="B38" s="7">
        <v>4</v>
      </c>
      <c r="C38" s="41">
        <v>10143618584</v>
      </c>
      <c r="D38" s="42" t="s">
        <v>117</v>
      </c>
      <c r="E38" s="64">
        <v>40314</v>
      </c>
      <c r="F38" s="57" t="s">
        <v>19</v>
      </c>
      <c r="G38" s="58" t="s">
        <v>58</v>
      </c>
      <c r="H38" s="35"/>
      <c r="I38" s="35"/>
      <c r="J38" s="71"/>
      <c r="K38" s="34"/>
      <c r="L38" s="74"/>
      <c r="M38" s="45"/>
      <c r="N38" s="39"/>
      <c r="P38" s="1"/>
    </row>
    <row r="39" spans="1:34" s="3" customFormat="1" ht="20.25" customHeight="1">
      <c r="A39" s="79" t="s">
        <v>68</v>
      </c>
      <c r="B39" s="7">
        <v>12</v>
      </c>
      <c r="C39" s="41">
        <v>10143591912</v>
      </c>
      <c r="D39" s="42" t="s">
        <v>116</v>
      </c>
      <c r="E39" s="64">
        <v>40314</v>
      </c>
      <c r="F39" s="57" t="s">
        <v>35</v>
      </c>
      <c r="G39" s="58" t="s">
        <v>58</v>
      </c>
      <c r="H39" s="35"/>
      <c r="I39" s="35"/>
      <c r="J39" s="71"/>
      <c r="K39" s="34"/>
      <c r="L39" s="75"/>
      <c r="M39" s="45"/>
      <c r="N39" s="39"/>
    </row>
    <row r="40" spans="1:34" ht="15">
      <c r="A40" s="92" t="s">
        <v>29</v>
      </c>
      <c r="B40" s="92"/>
      <c r="C40" s="92"/>
      <c r="D40" s="92"/>
      <c r="E40" s="92"/>
      <c r="F40" s="88" t="s">
        <v>4</v>
      </c>
      <c r="G40" s="88"/>
      <c r="H40" s="88"/>
      <c r="I40" s="88"/>
      <c r="J40" s="88"/>
      <c r="K40" s="88"/>
      <c r="M40" s="6"/>
    </row>
    <row r="41" spans="1:34" ht="15">
      <c r="A41" s="70" t="s">
        <v>134</v>
      </c>
      <c r="B41" s="70"/>
      <c r="C41" s="16"/>
      <c r="D41" s="16"/>
      <c r="E41" s="77"/>
      <c r="F41" s="16"/>
      <c r="G41" s="23" t="s">
        <v>31</v>
      </c>
      <c r="H41" s="76">
        <v>2</v>
      </c>
      <c r="I41" s="68"/>
      <c r="J41" s="67" t="s">
        <v>66</v>
      </c>
      <c r="K41" s="76">
        <f>COUNTIF(F23:F39,"ЗМС")</f>
        <v>0</v>
      </c>
      <c r="L41" s="40"/>
      <c r="M41" s="6"/>
      <c r="N41" s="40"/>
    </row>
    <row r="42" spans="1:34" ht="15">
      <c r="A42" s="70" t="s">
        <v>132</v>
      </c>
      <c r="B42" s="70"/>
      <c r="C42" s="16"/>
      <c r="D42" s="16"/>
      <c r="E42" s="77"/>
      <c r="F42" s="16"/>
      <c r="G42" s="23" t="s">
        <v>20</v>
      </c>
      <c r="H42" s="76">
        <f>H43+H47</f>
        <v>17</v>
      </c>
      <c r="I42" s="23"/>
      <c r="J42" s="69" t="s">
        <v>23</v>
      </c>
      <c r="K42" s="76">
        <f>COUNTIF(F23:F39,"МСМК")</f>
        <v>0</v>
      </c>
      <c r="L42" s="40"/>
      <c r="M42" s="6"/>
    </row>
    <row r="43" spans="1:34" ht="15">
      <c r="A43" s="70" t="s">
        <v>30</v>
      </c>
      <c r="B43" s="70"/>
      <c r="C43" s="4"/>
      <c r="D43" s="4"/>
      <c r="E43" s="59"/>
      <c r="F43" s="13"/>
      <c r="G43" s="23" t="s">
        <v>21</v>
      </c>
      <c r="H43" s="76">
        <f>H44+H45+H46</f>
        <v>17</v>
      </c>
      <c r="I43" s="68"/>
      <c r="J43" s="67" t="s">
        <v>28</v>
      </c>
      <c r="K43" s="76">
        <f>COUNTIF(F23:F39,"МС")</f>
        <v>0</v>
      </c>
      <c r="L43" s="20"/>
      <c r="M43" s="6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ht="15">
      <c r="A44" s="70" t="s">
        <v>133</v>
      </c>
      <c r="B44" s="70"/>
      <c r="C44" s="4"/>
      <c r="D44" s="4"/>
      <c r="E44" s="59"/>
      <c r="F44" s="13"/>
      <c r="G44" s="23" t="s">
        <v>22</v>
      </c>
      <c r="H44" s="76">
        <f>COUNT(A23:A39)</f>
        <v>14</v>
      </c>
      <c r="I44" s="68"/>
      <c r="J44" s="69" t="s">
        <v>19</v>
      </c>
      <c r="K44" s="76">
        <f>COUNTIF(F23:F39,"КМС")</f>
        <v>1</v>
      </c>
      <c r="L44" s="5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5">
      <c r="A45" s="4"/>
      <c r="B45" s="4"/>
      <c r="C45" s="4"/>
      <c r="D45" s="4"/>
      <c r="E45" s="59"/>
      <c r="F45" s="13"/>
      <c r="G45" s="23" t="s">
        <v>32</v>
      </c>
      <c r="H45" s="76">
        <f>COUNTIF(A23:A39,"НФ")</f>
        <v>3</v>
      </c>
      <c r="I45" s="68"/>
      <c r="J45" s="69" t="s">
        <v>34</v>
      </c>
      <c r="K45" s="76">
        <f>COUNTIF(F23:F39,"1 СР")</f>
        <v>4</v>
      </c>
      <c r="L45" s="5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1:34" ht="15">
      <c r="A46" s="4"/>
      <c r="B46" s="4"/>
      <c r="C46" s="4"/>
      <c r="D46" s="4"/>
      <c r="E46" s="59"/>
      <c r="F46" s="13"/>
      <c r="G46" s="23" t="s">
        <v>37</v>
      </c>
      <c r="H46" s="76">
        <f>COUNTIF(A23:A39,"ДСКВ")</f>
        <v>0</v>
      </c>
      <c r="I46" s="68"/>
      <c r="J46" s="69" t="s">
        <v>35</v>
      </c>
      <c r="K46" s="76">
        <f>COUNTIF(F23:F39,"2 СР")</f>
        <v>3</v>
      </c>
      <c r="L46" s="5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1:34" ht="15">
      <c r="A47" s="4"/>
      <c r="B47" s="4"/>
      <c r="C47" s="4"/>
      <c r="D47" s="4"/>
      <c r="E47" s="59"/>
      <c r="F47" s="13"/>
      <c r="G47" s="23" t="s">
        <v>33</v>
      </c>
      <c r="H47" s="76">
        <f>COUNTIF(A23:A39,"НС")</f>
        <v>0</v>
      </c>
      <c r="I47" s="23"/>
      <c r="J47" s="69" t="s">
        <v>71</v>
      </c>
      <c r="K47" s="76">
        <f>COUNTIF(F23:F39,"3 сп.р.")</f>
        <v>4</v>
      </c>
      <c r="L47" s="5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1:34" ht="15.75">
      <c r="A48" s="36"/>
      <c r="B48" s="36"/>
      <c r="C48" s="36" t="s">
        <v>11</v>
      </c>
      <c r="D48" s="36"/>
      <c r="E48" s="73" t="s">
        <v>3</v>
      </c>
      <c r="F48" s="36"/>
      <c r="G48" s="36"/>
      <c r="H48" s="36" t="s">
        <v>17</v>
      </c>
      <c r="I48" s="36"/>
      <c r="J48" s="36"/>
      <c r="K48" s="36"/>
    </row>
    <row r="49" spans="1:34">
      <c r="B49" s="1"/>
      <c r="C49" s="1"/>
      <c r="F49" s="1"/>
      <c r="L49" s="40"/>
    </row>
    <row r="50" spans="1:34">
      <c r="A50" s="6"/>
      <c r="C50" s="6"/>
      <c r="E50" s="78"/>
      <c r="F50" s="6"/>
      <c r="G50" s="6"/>
      <c r="H50" s="6"/>
      <c r="I50" s="6"/>
      <c r="J50" s="6"/>
      <c r="K50" s="6"/>
      <c r="L50" s="40"/>
    </row>
    <row r="51" spans="1:34">
      <c r="B51" s="1"/>
      <c r="C51" s="1"/>
      <c r="F51" s="1"/>
      <c r="L51" s="40"/>
    </row>
    <row r="52" spans="1:34">
      <c r="B52" s="1"/>
      <c r="C52" s="1"/>
      <c r="F52" s="1"/>
      <c r="L52" s="40"/>
    </row>
    <row r="53" spans="1:34" ht="15.75">
      <c r="A53" s="37"/>
      <c r="B53" s="37"/>
      <c r="C53" s="44" t="s">
        <v>123</v>
      </c>
      <c r="D53" s="37"/>
      <c r="E53" s="80" t="s">
        <v>27</v>
      </c>
      <c r="F53" s="38"/>
      <c r="G53" s="37"/>
      <c r="H53" s="44" t="s">
        <v>122</v>
      </c>
      <c r="I53" s="38"/>
      <c r="J53" s="38"/>
      <c r="L53" s="40"/>
    </row>
    <row r="56" spans="1:34" s="3" customFormat="1" ht="18.75">
      <c r="B56" s="12"/>
      <c r="C56" s="11"/>
      <c r="E56" s="66"/>
      <c r="F56" s="15"/>
    </row>
    <row r="57" spans="1:34" s="3" customFormat="1" ht="18.75">
      <c r="B57" s="12"/>
      <c r="C57" s="11"/>
      <c r="E57" s="66"/>
      <c r="F57" s="15"/>
    </row>
    <row r="58" spans="1:34" s="6" customFormat="1" ht="18.75">
      <c r="A58" s="3"/>
      <c r="C58" s="5"/>
      <c r="D58" s="1"/>
      <c r="E58" s="65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6" customFormat="1" ht="18.75">
      <c r="A59" s="3"/>
      <c r="C59" s="5"/>
      <c r="D59" s="1"/>
      <c r="E59" s="65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</sheetData>
  <mergeCells count="17">
    <mergeCell ref="I13:K13"/>
    <mergeCell ref="I14:K14"/>
    <mergeCell ref="A16:G16"/>
    <mergeCell ref="A7:L7"/>
    <mergeCell ref="A8:L8"/>
    <mergeCell ref="A9:L9"/>
    <mergeCell ref="A10:L10"/>
    <mergeCell ref="A11:L11"/>
    <mergeCell ref="A12:K12"/>
    <mergeCell ref="A40:E40"/>
    <mergeCell ref="F40:K40"/>
    <mergeCell ref="A6:L6"/>
    <mergeCell ref="A1:L1"/>
    <mergeCell ref="A2:L2"/>
    <mergeCell ref="A3:L3"/>
    <mergeCell ref="A4:L4"/>
    <mergeCell ref="A5:L5"/>
  </mergeCells>
  <conditionalFormatting sqref="B23:B39">
    <cfRule type="duplicateValues" dxfId="14" priority="502"/>
    <cfRule type="duplicateValues" dxfId="13" priority="503"/>
    <cfRule type="duplicateValues" dxfId="12" priority="504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H52"/>
  <sheetViews>
    <sheetView view="pageBreakPreview" zoomScale="70" zoomScaleNormal="100" zoomScaleSheetLayoutView="70" workbookViewId="0">
      <selection activeCell="F33" sqref="F33:K33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65" customWidth="1"/>
    <col min="6" max="6" width="10.7109375" style="14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7.25" customHeight="1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6" ht="14.25" customHeight="1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7.25" customHeight="1">
      <c r="A3" s="84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6" ht="14.25" customHeight="1">
      <c r="A4" s="84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6" s="2" customFormat="1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/>
      <c r="P5"/>
    </row>
    <row r="6" spans="1:16" s="2" customFormat="1" ht="21">
      <c r="A6" s="82" t="s">
        <v>138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/>
      <c r="P6"/>
    </row>
    <row r="7" spans="1:16" s="2" customFormat="1" ht="25.5" customHeight="1">
      <c r="A7" s="82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/>
      <c r="P7"/>
    </row>
    <row r="8" spans="1:16" s="2" customFormat="1" ht="23.2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6" s="2" customFormat="1" ht="29.25" customHeight="1">
      <c r="A9" s="82" t="s">
        <v>60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6" ht="20.25" customHeight="1">
      <c r="A10" s="89" t="s">
        <v>62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6" ht="19.5" customHeight="1">
      <c r="A11" s="90" t="s">
        <v>56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8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40"/>
    </row>
    <row r="13" spans="1:16" ht="15">
      <c r="A13" s="18" t="s">
        <v>127</v>
      </c>
      <c r="B13" s="46"/>
      <c r="C13" s="47"/>
      <c r="D13" s="48"/>
      <c r="E13" s="72" t="s">
        <v>24</v>
      </c>
      <c r="F13" s="50"/>
      <c r="G13" s="43">
        <v>0.41666666666666669</v>
      </c>
      <c r="H13" s="21" t="s">
        <v>26</v>
      </c>
      <c r="I13" s="85" t="s">
        <v>40</v>
      </c>
      <c r="J13" s="85"/>
      <c r="K13" s="85"/>
      <c r="L13" s="40"/>
    </row>
    <row r="14" spans="1:16" ht="15">
      <c r="A14" s="22" t="s">
        <v>124</v>
      </c>
      <c r="B14" s="46"/>
      <c r="C14" s="47"/>
      <c r="D14" s="20"/>
      <c r="E14" s="72" t="s">
        <v>25</v>
      </c>
      <c r="F14" s="50"/>
      <c r="G14" s="43">
        <v>0.43194444444444446</v>
      </c>
      <c r="H14" s="21" t="s">
        <v>39</v>
      </c>
      <c r="I14" s="86" t="s">
        <v>129</v>
      </c>
      <c r="J14" s="86"/>
      <c r="K14" s="86"/>
      <c r="L14" s="40"/>
    </row>
    <row r="15" spans="1:16">
      <c r="A15" s="40"/>
      <c r="B15" s="45"/>
      <c r="C15" s="51"/>
      <c r="D15" s="48"/>
      <c r="E15" s="60"/>
      <c r="F15" s="52"/>
      <c r="G15" s="40"/>
      <c r="H15" s="40"/>
      <c r="I15" s="53"/>
      <c r="J15" s="53"/>
      <c r="K15" s="53"/>
      <c r="L15" s="40"/>
    </row>
    <row r="16" spans="1:16" ht="15">
      <c r="A16" s="87" t="s">
        <v>8</v>
      </c>
      <c r="B16" s="87"/>
      <c r="C16" s="87"/>
      <c r="D16" s="87"/>
      <c r="E16" s="87"/>
      <c r="F16" s="87"/>
      <c r="G16" s="87"/>
      <c r="H16" s="24" t="s">
        <v>0</v>
      </c>
      <c r="I16" s="24"/>
      <c r="J16" s="24"/>
      <c r="K16" s="24"/>
    </row>
    <row r="17" spans="1:16" ht="15">
      <c r="A17" s="49"/>
      <c r="B17" s="54"/>
      <c r="C17" s="55"/>
      <c r="D17" s="49"/>
      <c r="E17" s="61"/>
      <c r="F17" s="56"/>
      <c r="G17" s="27"/>
      <c r="H17" s="26"/>
      <c r="I17" s="27"/>
      <c r="J17" s="27"/>
      <c r="K17" s="28"/>
      <c r="L17" s="40"/>
    </row>
    <row r="18" spans="1:16" ht="15">
      <c r="A18" s="19" t="s">
        <v>1</v>
      </c>
      <c r="B18" s="54"/>
      <c r="C18" s="55"/>
      <c r="D18" s="70" t="s">
        <v>123</v>
      </c>
      <c r="E18" s="61"/>
      <c r="F18" s="56"/>
      <c r="G18" s="40"/>
      <c r="H18" s="22" t="s">
        <v>42</v>
      </c>
      <c r="I18" s="27"/>
      <c r="J18" s="27"/>
      <c r="K18" s="25">
        <v>1.2</v>
      </c>
      <c r="L18" s="40"/>
    </row>
    <row r="19" spans="1:16" ht="15">
      <c r="A19" s="19" t="s">
        <v>9</v>
      </c>
      <c r="B19" s="54"/>
      <c r="C19" s="55"/>
      <c r="D19" s="70" t="s">
        <v>27</v>
      </c>
      <c r="E19" s="61"/>
      <c r="F19" s="56"/>
      <c r="G19" s="40"/>
      <c r="H19" s="19" t="s">
        <v>43</v>
      </c>
      <c r="I19" s="27"/>
      <c r="J19" s="27"/>
      <c r="K19" s="25">
        <v>4</v>
      </c>
      <c r="L19" s="40"/>
    </row>
    <row r="20" spans="1:16" ht="15">
      <c r="A20" s="19" t="s">
        <v>16</v>
      </c>
      <c r="B20" s="46"/>
      <c r="C20" s="47"/>
      <c r="D20" s="70" t="s">
        <v>122</v>
      </c>
      <c r="E20" s="62"/>
      <c r="F20" s="52"/>
      <c r="G20" s="40"/>
      <c r="H20" s="19" t="s">
        <v>70</v>
      </c>
      <c r="I20" s="27"/>
      <c r="J20" s="27"/>
      <c r="K20" s="25">
        <f>K18*K19</f>
        <v>4.8</v>
      </c>
      <c r="L20" s="40"/>
    </row>
    <row r="21" spans="1:16">
      <c r="A21" s="40"/>
      <c r="B21" s="45"/>
      <c r="C21" s="51"/>
      <c r="D21" s="40"/>
      <c r="E21" s="60"/>
      <c r="F21" s="52"/>
      <c r="G21" s="40"/>
      <c r="H21" s="40"/>
      <c r="I21" s="40"/>
      <c r="J21" s="40"/>
      <c r="K21" s="40"/>
      <c r="L21" s="40"/>
    </row>
    <row r="22" spans="1:16" s="10" customFormat="1" ht="26.25" customHeight="1">
      <c r="A22" s="29" t="s">
        <v>5</v>
      </c>
      <c r="B22" s="30" t="s">
        <v>12</v>
      </c>
      <c r="C22" s="31" t="s">
        <v>18</v>
      </c>
      <c r="D22" s="30" t="s">
        <v>2</v>
      </c>
      <c r="E22" s="63" t="s">
        <v>41</v>
      </c>
      <c r="F22" s="32" t="s">
        <v>7</v>
      </c>
      <c r="G22" s="30" t="s">
        <v>13</v>
      </c>
      <c r="H22" s="30" t="s">
        <v>6</v>
      </c>
      <c r="I22" s="30" t="s">
        <v>14</v>
      </c>
      <c r="J22" s="30" t="s">
        <v>38</v>
      </c>
      <c r="K22" s="33" t="s">
        <v>15</v>
      </c>
      <c r="M22" s="17"/>
      <c r="P22" s="1"/>
    </row>
    <row r="23" spans="1:16" s="3" customFormat="1" ht="20.25" customHeight="1">
      <c r="A23" s="79">
        <v>1</v>
      </c>
      <c r="B23" s="7">
        <v>90</v>
      </c>
      <c r="C23" s="41">
        <v>10148874469</v>
      </c>
      <c r="D23" s="42" t="s">
        <v>53</v>
      </c>
      <c r="E23" s="64">
        <v>40859</v>
      </c>
      <c r="F23" s="57" t="s">
        <v>71</v>
      </c>
      <c r="G23" s="58" t="s">
        <v>36</v>
      </c>
      <c r="H23" s="35">
        <v>1.0358796296296297E-2</v>
      </c>
      <c r="I23" s="35"/>
      <c r="J23" s="71">
        <f>$K$20/((H23*24))</f>
        <v>19.3072625698324</v>
      </c>
      <c r="K23" s="34"/>
      <c r="L23" s="74"/>
      <c r="M23" s="45"/>
      <c r="N23" s="39"/>
      <c r="P23" s="1"/>
    </row>
    <row r="24" spans="1:16" s="3" customFormat="1" ht="20.25" customHeight="1">
      <c r="A24" s="79">
        <v>2</v>
      </c>
      <c r="B24" s="7">
        <v>91</v>
      </c>
      <c r="C24" s="41">
        <v>10156792905</v>
      </c>
      <c r="D24" s="42" t="s">
        <v>52</v>
      </c>
      <c r="E24" s="64">
        <v>41055</v>
      </c>
      <c r="F24" s="57" t="s">
        <v>71</v>
      </c>
      <c r="G24" s="58" t="s">
        <v>36</v>
      </c>
      <c r="H24" s="35">
        <v>1.0393518518518519E-2</v>
      </c>
      <c r="I24" s="35">
        <f>H24-$H$23</f>
        <v>3.4722222222222446E-5</v>
      </c>
      <c r="J24" s="71">
        <f t="shared" ref="J24:J29" si="0">$K$20/((H24*24))</f>
        <v>19.24276169265033</v>
      </c>
      <c r="K24" s="34"/>
      <c r="L24" s="75"/>
      <c r="M24" s="45"/>
      <c r="N24" s="39"/>
    </row>
    <row r="25" spans="1:16" s="3" customFormat="1" ht="20.25" customHeight="1">
      <c r="A25" s="79">
        <v>3</v>
      </c>
      <c r="B25" s="7">
        <v>93</v>
      </c>
      <c r="C25" s="41">
        <v>10150110716</v>
      </c>
      <c r="D25" s="42" t="s">
        <v>55</v>
      </c>
      <c r="E25" s="64">
        <v>40898</v>
      </c>
      <c r="F25" s="57" t="s">
        <v>71</v>
      </c>
      <c r="G25" s="58" t="s">
        <v>36</v>
      </c>
      <c r="H25" s="35">
        <v>1.1203703703703704E-2</v>
      </c>
      <c r="I25" s="35">
        <f t="shared" ref="I25:I29" si="1">H25-$H$23</f>
        <v>8.4490740740740707E-4</v>
      </c>
      <c r="J25" s="71">
        <f t="shared" si="0"/>
        <v>17.851239669421485</v>
      </c>
      <c r="K25" s="34"/>
      <c r="L25" s="75"/>
      <c r="M25" s="45"/>
      <c r="N25" s="39"/>
    </row>
    <row r="26" spans="1:16" s="3" customFormat="1" ht="20.25" customHeight="1">
      <c r="A26" s="79">
        <v>4</v>
      </c>
      <c r="B26" s="7">
        <v>92</v>
      </c>
      <c r="C26" s="41">
        <v>10148792324</v>
      </c>
      <c r="D26" s="42" t="s">
        <v>54</v>
      </c>
      <c r="E26" s="64">
        <v>40694</v>
      </c>
      <c r="F26" s="57" t="s">
        <v>35</v>
      </c>
      <c r="G26" s="58" t="s">
        <v>36</v>
      </c>
      <c r="H26" s="35">
        <v>1.136574074074074E-2</v>
      </c>
      <c r="I26" s="35">
        <f t="shared" si="1"/>
        <v>1.006944444444444E-3</v>
      </c>
      <c r="J26" s="71">
        <f t="shared" si="0"/>
        <v>17.596741344195518</v>
      </c>
      <c r="K26" s="34"/>
      <c r="L26" s="74"/>
      <c r="M26" s="45"/>
      <c r="N26" s="39"/>
    </row>
    <row r="27" spans="1:16" s="3" customFormat="1" ht="20.25" customHeight="1">
      <c r="A27" s="79">
        <v>5</v>
      </c>
      <c r="B27" s="7">
        <v>106</v>
      </c>
      <c r="C27" s="41">
        <v>10164486318</v>
      </c>
      <c r="D27" s="42" t="s">
        <v>119</v>
      </c>
      <c r="E27" s="64">
        <v>41250</v>
      </c>
      <c r="F27" s="57" t="s">
        <v>77</v>
      </c>
      <c r="G27" s="58" t="s">
        <v>58</v>
      </c>
      <c r="H27" s="35">
        <v>1.3043981481481481E-2</v>
      </c>
      <c r="I27" s="35">
        <f t="shared" si="1"/>
        <v>2.6851851851851846E-3</v>
      </c>
      <c r="J27" s="71">
        <f t="shared" si="0"/>
        <v>15.332741792369122</v>
      </c>
      <c r="K27" s="34"/>
      <c r="L27" s="74"/>
      <c r="M27" s="45"/>
      <c r="N27" s="39"/>
    </row>
    <row r="28" spans="1:16" s="3" customFormat="1" ht="20.25" customHeight="1">
      <c r="A28" s="79">
        <v>6</v>
      </c>
      <c r="B28" s="7">
        <v>95</v>
      </c>
      <c r="C28" s="41">
        <v>10143588272</v>
      </c>
      <c r="D28" s="42" t="s">
        <v>99</v>
      </c>
      <c r="E28" s="64">
        <v>40791</v>
      </c>
      <c r="F28" s="57" t="s">
        <v>71</v>
      </c>
      <c r="G28" s="58" t="s">
        <v>58</v>
      </c>
      <c r="H28" s="35">
        <v>1.3101851851851852E-2</v>
      </c>
      <c r="I28" s="35">
        <f t="shared" si="1"/>
        <v>2.7430555555555559E-3</v>
      </c>
      <c r="J28" s="71">
        <f t="shared" si="0"/>
        <v>15.265017667844521</v>
      </c>
      <c r="K28" s="34"/>
      <c r="L28" s="75"/>
      <c r="M28" s="45"/>
      <c r="N28" s="39"/>
    </row>
    <row r="29" spans="1:16" s="3" customFormat="1" ht="20.25" customHeight="1">
      <c r="A29" s="79">
        <v>7</v>
      </c>
      <c r="B29" s="7">
        <v>99</v>
      </c>
      <c r="C29" s="41">
        <v>10153161667</v>
      </c>
      <c r="D29" s="42" t="s">
        <v>80</v>
      </c>
      <c r="E29" s="64">
        <v>40713</v>
      </c>
      <c r="F29" s="57" t="s">
        <v>72</v>
      </c>
      <c r="G29" s="58" t="s">
        <v>58</v>
      </c>
      <c r="H29" s="35">
        <v>1.3912037037037037E-2</v>
      </c>
      <c r="I29" s="35">
        <f t="shared" si="1"/>
        <v>3.5532407407407405E-3</v>
      </c>
      <c r="J29" s="71">
        <f t="shared" si="0"/>
        <v>14.376039933444259</v>
      </c>
      <c r="K29" s="34"/>
      <c r="L29" s="75"/>
      <c r="M29" s="45"/>
      <c r="N29" s="39"/>
    </row>
    <row r="30" spans="1:16" s="3" customFormat="1" ht="20.25" customHeight="1">
      <c r="A30" s="79">
        <v>8</v>
      </c>
      <c r="B30" s="7">
        <v>107</v>
      </c>
      <c r="C30" s="41">
        <v>10152320292</v>
      </c>
      <c r="D30" s="42" t="s">
        <v>83</v>
      </c>
      <c r="E30" s="64">
        <v>40880</v>
      </c>
      <c r="F30" s="57" t="s">
        <v>77</v>
      </c>
      <c r="G30" s="58" t="s">
        <v>58</v>
      </c>
      <c r="H30" s="35">
        <v>1.4155092592592592E-2</v>
      </c>
      <c r="I30" s="35">
        <f>H30-$H$23</f>
        <v>3.7962962962962959E-3</v>
      </c>
      <c r="J30" s="71">
        <f t="shared" ref="J30:J31" si="2">$K$20/((H30*24))</f>
        <v>14.129190515126737</v>
      </c>
      <c r="K30" s="34"/>
      <c r="L30" s="75"/>
      <c r="M30" s="45"/>
      <c r="N30" s="39"/>
    </row>
    <row r="31" spans="1:16" s="3" customFormat="1" ht="20.25" customHeight="1">
      <c r="A31" s="79">
        <v>9</v>
      </c>
      <c r="B31" s="7">
        <v>100</v>
      </c>
      <c r="C31" s="41">
        <v>10164815108</v>
      </c>
      <c r="D31" s="42" t="s">
        <v>73</v>
      </c>
      <c r="E31" s="64">
        <v>41145</v>
      </c>
      <c r="F31" s="57" t="s">
        <v>72</v>
      </c>
      <c r="G31" s="58" t="s">
        <v>36</v>
      </c>
      <c r="H31" s="35">
        <v>1.4826388888888889E-2</v>
      </c>
      <c r="I31" s="35">
        <f t="shared" ref="I31" si="3">H31-$H$23</f>
        <v>4.4675925925925924E-3</v>
      </c>
      <c r="J31" s="71">
        <f t="shared" si="2"/>
        <v>13.489461358313816</v>
      </c>
      <c r="K31" s="34"/>
      <c r="L31" s="75"/>
      <c r="M31" s="45"/>
      <c r="N31" s="39"/>
    </row>
    <row r="32" spans="1:16" s="3" customFormat="1" ht="20.25" customHeight="1">
      <c r="A32" s="79">
        <v>10</v>
      </c>
      <c r="B32" s="7">
        <v>110</v>
      </c>
      <c r="C32" s="41">
        <v>10164588873</v>
      </c>
      <c r="D32" s="42" t="s">
        <v>97</v>
      </c>
      <c r="E32" s="64">
        <v>40881</v>
      </c>
      <c r="F32" s="57" t="s">
        <v>35</v>
      </c>
      <c r="G32" s="58" t="s">
        <v>58</v>
      </c>
      <c r="H32" s="35"/>
      <c r="I32" s="35"/>
      <c r="J32" s="71"/>
      <c r="K32" s="34" t="s">
        <v>65</v>
      </c>
      <c r="L32" s="74"/>
      <c r="M32" s="45"/>
      <c r="N32" s="39"/>
    </row>
    <row r="33" spans="1:34" ht="15">
      <c r="A33" s="92" t="s">
        <v>29</v>
      </c>
      <c r="B33" s="92"/>
      <c r="C33" s="92"/>
      <c r="D33" s="92"/>
      <c r="E33" s="92"/>
      <c r="F33" s="88" t="s">
        <v>4</v>
      </c>
      <c r="G33" s="88"/>
      <c r="H33" s="88"/>
      <c r="I33" s="88"/>
      <c r="J33" s="88"/>
      <c r="K33" s="88"/>
      <c r="M33" s="6"/>
    </row>
    <row r="34" spans="1:34" ht="15">
      <c r="A34" s="70" t="s">
        <v>136</v>
      </c>
      <c r="B34" s="70"/>
      <c r="C34" s="16"/>
      <c r="D34" s="16"/>
      <c r="E34" s="77"/>
      <c r="F34" s="16"/>
      <c r="G34" s="23" t="s">
        <v>31</v>
      </c>
      <c r="H34" s="76">
        <v>2</v>
      </c>
      <c r="I34" s="68"/>
      <c r="J34" s="67" t="s">
        <v>66</v>
      </c>
      <c r="K34" s="76">
        <f>COUNTIF(F23:F32,"ЗМС")</f>
        <v>0</v>
      </c>
      <c r="L34" s="40"/>
      <c r="M34" s="6"/>
      <c r="N34" s="40"/>
    </row>
    <row r="35" spans="1:34" ht="15">
      <c r="A35" s="70" t="s">
        <v>137</v>
      </c>
      <c r="B35" s="70"/>
      <c r="C35" s="16"/>
      <c r="D35" s="16"/>
      <c r="E35" s="77"/>
      <c r="F35" s="16"/>
      <c r="G35" s="23" t="s">
        <v>20</v>
      </c>
      <c r="H35" s="76">
        <f>H36+H40</f>
        <v>10</v>
      </c>
      <c r="I35" s="23"/>
      <c r="J35" s="69" t="s">
        <v>23</v>
      </c>
      <c r="K35" s="76">
        <f>COUNTIF(F23:F32,"МСМК")</f>
        <v>0</v>
      </c>
      <c r="L35" s="40"/>
      <c r="M35" s="6"/>
    </row>
    <row r="36" spans="1:34" ht="15">
      <c r="A36" s="70" t="s">
        <v>135</v>
      </c>
      <c r="B36" s="70"/>
      <c r="C36" s="4"/>
      <c r="D36" s="4"/>
      <c r="E36" s="59"/>
      <c r="F36" s="13"/>
      <c r="G36" s="23" t="s">
        <v>21</v>
      </c>
      <c r="H36" s="76">
        <f>H37+H38+H39</f>
        <v>10</v>
      </c>
      <c r="I36" s="68"/>
      <c r="J36" s="67" t="s">
        <v>28</v>
      </c>
      <c r="K36" s="76">
        <f>COUNTIF(F23:F32,"МС")</f>
        <v>0</v>
      </c>
      <c r="L36" s="20"/>
      <c r="M36" s="6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ht="15">
      <c r="A37" s="70" t="s">
        <v>133</v>
      </c>
      <c r="B37" s="70"/>
      <c r="C37" s="4"/>
      <c r="D37" s="4"/>
      <c r="E37" s="59"/>
      <c r="F37" s="13"/>
      <c r="G37" s="23" t="s">
        <v>22</v>
      </c>
      <c r="H37" s="76">
        <f>COUNT(A23:A32)</f>
        <v>10</v>
      </c>
      <c r="I37" s="68"/>
      <c r="J37" s="69" t="s">
        <v>19</v>
      </c>
      <c r="K37" s="76">
        <f>COUNTIF(F23:F32,"КМС")</f>
        <v>0</v>
      </c>
      <c r="L37" s="5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 ht="15">
      <c r="A38" s="4"/>
      <c r="B38" s="4"/>
      <c r="C38" s="4"/>
      <c r="D38" s="4"/>
      <c r="E38" s="59"/>
      <c r="F38" s="13"/>
      <c r="G38" s="23" t="s">
        <v>32</v>
      </c>
      <c r="H38" s="76">
        <f>COUNTIF(A23:A32,"НФ")</f>
        <v>0</v>
      </c>
      <c r="I38" s="68"/>
      <c r="J38" s="69" t="s">
        <v>34</v>
      </c>
      <c r="K38" s="76">
        <f>COUNTIF(F23:F32,"1 СР")</f>
        <v>0</v>
      </c>
      <c r="L38" s="50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 ht="15">
      <c r="A39" s="4"/>
      <c r="B39" s="4"/>
      <c r="C39" s="4"/>
      <c r="D39" s="4"/>
      <c r="E39" s="59"/>
      <c r="F39" s="13"/>
      <c r="G39" s="23" t="s">
        <v>37</v>
      </c>
      <c r="H39" s="76">
        <f>COUNTIF(A23:A32,"ДСКВ")</f>
        <v>0</v>
      </c>
      <c r="I39" s="68"/>
      <c r="J39" s="69" t="s">
        <v>35</v>
      </c>
      <c r="K39" s="76">
        <f>COUNTIF(F23:F32,"2 СР")</f>
        <v>2</v>
      </c>
      <c r="L39" s="50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 ht="15">
      <c r="A40" s="4"/>
      <c r="B40" s="4"/>
      <c r="C40" s="4"/>
      <c r="D40" s="4"/>
      <c r="E40" s="59"/>
      <c r="F40" s="13"/>
      <c r="G40" s="23" t="s">
        <v>33</v>
      </c>
      <c r="H40" s="76">
        <f>COUNTIF(A23:A32,"НС")</f>
        <v>0</v>
      </c>
      <c r="I40" s="23"/>
      <c r="J40" s="69" t="s">
        <v>71</v>
      </c>
      <c r="K40" s="76">
        <f>COUNTIF(F23:F32,"3 сп.р.")</f>
        <v>4</v>
      </c>
      <c r="L40" s="50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1:34" ht="15.75">
      <c r="A41" s="36"/>
      <c r="B41" s="36"/>
      <c r="C41" s="36" t="s">
        <v>11</v>
      </c>
      <c r="D41" s="36"/>
      <c r="E41" s="73" t="s">
        <v>3</v>
      </c>
      <c r="F41" s="36"/>
      <c r="G41" s="36"/>
      <c r="H41" s="36" t="s">
        <v>17</v>
      </c>
      <c r="I41" s="36"/>
      <c r="J41" s="36"/>
      <c r="K41" s="36"/>
    </row>
    <row r="42" spans="1:34">
      <c r="B42" s="1"/>
      <c r="C42" s="1"/>
      <c r="F42" s="1"/>
      <c r="L42" s="40"/>
    </row>
    <row r="43" spans="1:34">
      <c r="A43" s="6"/>
      <c r="C43" s="6"/>
      <c r="E43" s="78"/>
      <c r="F43" s="6"/>
      <c r="G43" s="6"/>
      <c r="H43" s="6"/>
      <c r="I43" s="6"/>
      <c r="J43" s="6"/>
      <c r="K43" s="6"/>
      <c r="L43" s="40"/>
    </row>
    <row r="44" spans="1:34">
      <c r="B44" s="1"/>
      <c r="C44" s="1"/>
      <c r="F44" s="1"/>
      <c r="L44" s="40"/>
    </row>
    <row r="45" spans="1:34">
      <c r="B45" s="1"/>
      <c r="C45" s="1"/>
      <c r="F45" s="1"/>
      <c r="L45" s="40"/>
    </row>
    <row r="46" spans="1:34" ht="15.75">
      <c r="A46" s="37"/>
      <c r="B46" s="37"/>
      <c r="C46" s="44" t="s">
        <v>123</v>
      </c>
      <c r="D46" s="37"/>
      <c r="E46" s="80" t="s">
        <v>27</v>
      </c>
      <c r="F46" s="38"/>
      <c r="G46" s="37"/>
      <c r="H46" s="44" t="s">
        <v>122</v>
      </c>
      <c r="I46" s="38"/>
      <c r="J46" s="38"/>
      <c r="L46" s="40"/>
    </row>
    <row r="49" spans="1:34" s="3" customFormat="1" ht="18.75">
      <c r="B49" s="12"/>
      <c r="C49" s="11"/>
      <c r="E49" s="66"/>
      <c r="F49" s="15"/>
    </row>
    <row r="50" spans="1:34" s="3" customFormat="1" ht="18.75">
      <c r="B50" s="12"/>
      <c r="C50" s="11"/>
      <c r="E50" s="66"/>
      <c r="F50" s="15"/>
    </row>
    <row r="51" spans="1:34" s="6" customFormat="1" ht="18.75">
      <c r="A51" s="3"/>
      <c r="C51" s="5"/>
      <c r="D51" s="1"/>
      <c r="E51" s="65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6" customFormat="1" ht="18.75">
      <c r="A52" s="3"/>
      <c r="C52" s="5"/>
      <c r="D52" s="1"/>
      <c r="E52" s="65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</sheetData>
  <mergeCells count="17">
    <mergeCell ref="A6:L6"/>
    <mergeCell ref="A1:L1"/>
    <mergeCell ref="A2:L2"/>
    <mergeCell ref="A3:L3"/>
    <mergeCell ref="A4:L4"/>
    <mergeCell ref="A5:L5"/>
    <mergeCell ref="I13:K13"/>
    <mergeCell ref="I14:K14"/>
    <mergeCell ref="A16:G16"/>
    <mergeCell ref="A7:L7"/>
    <mergeCell ref="A8:L8"/>
    <mergeCell ref="A9:L9"/>
    <mergeCell ref="A10:L10"/>
    <mergeCell ref="A11:L11"/>
    <mergeCell ref="A12:K12"/>
    <mergeCell ref="A33:E33"/>
    <mergeCell ref="F33:K33"/>
  </mergeCells>
  <conditionalFormatting sqref="B23:B32">
    <cfRule type="duplicateValues" dxfId="11" priority="940"/>
    <cfRule type="duplicateValues" dxfId="10" priority="941"/>
    <cfRule type="duplicateValues" dxfId="9" priority="942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H64"/>
  <sheetViews>
    <sheetView view="pageBreakPreview" zoomScale="70" zoomScaleNormal="100" zoomScaleSheetLayoutView="70" workbookViewId="0">
      <selection activeCell="K71" sqref="K71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65" customWidth="1"/>
    <col min="6" max="6" width="10.7109375" style="14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7.25" customHeight="1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6" ht="14.25" customHeight="1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7.25" customHeight="1">
      <c r="A3" s="84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6" ht="14.25" customHeight="1">
      <c r="A4" s="84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6" s="2" customFormat="1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/>
      <c r="P5"/>
    </row>
    <row r="6" spans="1:16" s="2" customFormat="1" ht="21">
      <c r="A6" s="82" t="s">
        <v>138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/>
      <c r="P6"/>
    </row>
    <row r="7" spans="1:16" s="2" customFormat="1" ht="25.5" customHeight="1">
      <c r="A7" s="82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/>
      <c r="P7"/>
    </row>
    <row r="8" spans="1:16" s="2" customFormat="1" ht="23.2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6" s="2" customFormat="1" ht="29.25" customHeight="1">
      <c r="A9" s="82" t="s">
        <v>60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6" ht="20.25" customHeight="1">
      <c r="A10" s="89" t="s">
        <v>62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6" ht="19.5" customHeight="1">
      <c r="A11" s="90" t="s">
        <v>130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8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40"/>
    </row>
    <row r="13" spans="1:16" ht="15">
      <c r="A13" s="18" t="s">
        <v>127</v>
      </c>
      <c r="B13" s="46"/>
      <c r="C13" s="47"/>
      <c r="D13" s="48"/>
      <c r="E13" s="72" t="s">
        <v>24</v>
      </c>
      <c r="F13" s="50"/>
      <c r="G13" s="43">
        <v>0.4375</v>
      </c>
      <c r="H13" s="21" t="s">
        <v>26</v>
      </c>
      <c r="I13" s="85" t="s">
        <v>40</v>
      </c>
      <c r="J13" s="85"/>
      <c r="K13" s="85"/>
      <c r="L13" s="40"/>
    </row>
    <row r="14" spans="1:16" ht="15">
      <c r="A14" s="22" t="s">
        <v>124</v>
      </c>
      <c r="B14" s="46"/>
      <c r="C14" s="47"/>
      <c r="D14" s="20"/>
      <c r="E14" s="72" t="s">
        <v>25</v>
      </c>
      <c r="F14" s="50"/>
      <c r="G14" s="43">
        <v>0.46041666666666664</v>
      </c>
      <c r="H14" s="21" t="s">
        <v>39</v>
      </c>
      <c r="I14" s="86" t="s">
        <v>129</v>
      </c>
      <c r="J14" s="86"/>
      <c r="K14" s="86"/>
      <c r="L14" s="40"/>
    </row>
    <row r="15" spans="1:16">
      <c r="A15" s="40"/>
      <c r="B15" s="45"/>
      <c r="C15" s="51"/>
      <c r="D15" s="48"/>
      <c r="E15" s="60"/>
      <c r="F15" s="52"/>
      <c r="G15" s="40"/>
      <c r="H15" s="40"/>
      <c r="I15" s="53"/>
      <c r="J15" s="53"/>
      <c r="K15" s="53"/>
      <c r="L15" s="40"/>
    </row>
    <row r="16" spans="1:16" ht="15">
      <c r="A16" s="87" t="s">
        <v>8</v>
      </c>
      <c r="B16" s="87"/>
      <c r="C16" s="87"/>
      <c r="D16" s="87"/>
      <c r="E16" s="87"/>
      <c r="F16" s="87"/>
      <c r="G16" s="87"/>
      <c r="H16" s="24" t="s">
        <v>0</v>
      </c>
      <c r="I16" s="24"/>
      <c r="J16" s="24"/>
      <c r="K16" s="24"/>
    </row>
    <row r="17" spans="1:16" ht="15">
      <c r="A17" s="49"/>
      <c r="B17" s="54"/>
      <c r="C17" s="55"/>
      <c r="D17" s="49"/>
      <c r="E17" s="61"/>
      <c r="F17" s="56"/>
      <c r="G17" s="27"/>
      <c r="H17" s="26"/>
      <c r="I17" s="27"/>
      <c r="J17" s="27"/>
      <c r="K17" s="28"/>
      <c r="L17" s="40"/>
    </row>
    <row r="18" spans="1:16" ht="15">
      <c r="A18" s="19" t="s">
        <v>1</v>
      </c>
      <c r="B18" s="54"/>
      <c r="C18" s="55"/>
      <c r="D18" s="70" t="s">
        <v>123</v>
      </c>
      <c r="E18" s="61"/>
      <c r="F18" s="56"/>
      <c r="G18" s="40"/>
      <c r="H18" s="22" t="s">
        <v>42</v>
      </c>
      <c r="I18" s="27"/>
      <c r="J18" s="27"/>
      <c r="K18" s="25">
        <v>1.8</v>
      </c>
      <c r="L18" s="40"/>
    </row>
    <row r="19" spans="1:16" ht="15">
      <c r="A19" s="19" t="s">
        <v>9</v>
      </c>
      <c r="B19" s="54"/>
      <c r="C19" s="55"/>
      <c r="D19" s="70" t="s">
        <v>27</v>
      </c>
      <c r="E19" s="61"/>
      <c r="F19" s="56"/>
      <c r="G19" s="40"/>
      <c r="H19" s="19" t="s">
        <v>43</v>
      </c>
      <c r="I19" s="27"/>
      <c r="J19" s="27"/>
      <c r="K19" s="25">
        <v>4</v>
      </c>
      <c r="L19" s="40"/>
    </row>
    <row r="20" spans="1:16" ht="15">
      <c r="A20" s="19" t="s">
        <v>16</v>
      </c>
      <c r="B20" s="46"/>
      <c r="C20" s="47"/>
      <c r="D20" s="70" t="s">
        <v>122</v>
      </c>
      <c r="E20" s="62"/>
      <c r="F20" s="52"/>
      <c r="G20" s="40"/>
      <c r="H20" s="19" t="s">
        <v>70</v>
      </c>
      <c r="I20" s="27"/>
      <c r="J20" s="27"/>
      <c r="K20" s="25">
        <f>K18*K19</f>
        <v>7.2</v>
      </c>
      <c r="L20" s="40"/>
    </row>
    <row r="21" spans="1:16">
      <c r="A21" s="40"/>
      <c r="B21" s="45"/>
      <c r="C21" s="51"/>
      <c r="D21" s="40"/>
      <c r="E21" s="60"/>
      <c r="F21" s="52"/>
      <c r="G21" s="40"/>
      <c r="H21" s="40"/>
      <c r="I21" s="40"/>
      <c r="J21" s="40"/>
      <c r="K21" s="40"/>
      <c r="L21" s="40"/>
    </row>
    <row r="22" spans="1:16" s="10" customFormat="1" ht="26.25" customHeight="1">
      <c r="A22" s="29" t="s">
        <v>5</v>
      </c>
      <c r="B22" s="30" t="s">
        <v>12</v>
      </c>
      <c r="C22" s="31" t="s">
        <v>18</v>
      </c>
      <c r="D22" s="30" t="s">
        <v>2</v>
      </c>
      <c r="E22" s="63" t="s">
        <v>41</v>
      </c>
      <c r="F22" s="32" t="s">
        <v>7</v>
      </c>
      <c r="G22" s="30" t="s">
        <v>13</v>
      </c>
      <c r="H22" s="30" t="s">
        <v>6</v>
      </c>
      <c r="I22" s="30" t="s">
        <v>14</v>
      </c>
      <c r="J22" s="30" t="s">
        <v>38</v>
      </c>
      <c r="K22" s="33" t="s">
        <v>15</v>
      </c>
      <c r="M22" s="17"/>
      <c r="P22" s="1"/>
    </row>
    <row r="23" spans="1:16" s="3" customFormat="1" ht="20.25" customHeight="1">
      <c r="A23" s="79">
        <v>1</v>
      </c>
      <c r="B23" s="7">
        <v>24</v>
      </c>
      <c r="C23" s="41">
        <v>10143842492</v>
      </c>
      <c r="D23" s="42" t="s">
        <v>90</v>
      </c>
      <c r="E23" s="64">
        <v>40549</v>
      </c>
      <c r="F23" s="81" t="s">
        <v>35</v>
      </c>
      <c r="G23" s="58" t="s">
        <v>58</v>
      </c>
      <c r="H23" s="35">
        <v>1.6793981481481483E-2</v>
      </c>
      <c r="I23" s="35"/>
      <c r="J23" s="71">
        <f>$K$20/((H23*24))</f>
        <v>17.863542384562368</v>
      </c>
      <c r="K23" s="34"/>
      <c r="L23" s="74"/>
      <c r="M23" s="45"/>
      <c r="N23" s="39"/>
      <c r="P23" s="1"/>
    </row>
    <row r="24" spans="1:16" s="3" customFormat="1" ht="20.25" customHeight="1">
      <c r="A24" s="79">
        <v>2</v>
      </c>
      <c r="B24" s="7">
        <v>38</v>
      </c>
      <c r="C24" s="41">
        <v>10160477386</v>
      </c>
      <c r="D24" s="42" t="s">
        <v>48</v>
      </c>
      <c r="E24" s="64">
        <v>40975</v>
      </c>
      <c r="F24" s="81" t="s">
        <v>72</v>
      </c>
      <c r="G24" s="58" t="s">
        <v>36</v>
      </c>
      <c r="H24" s="35">
        <v>1.7280092592592593E-2</v>
      </c>
      <c r="I24" s="35">
        <f>H24-$H$23</f>
        <v>4.8611111111111077E-4</v>
      </c>
      <c r="J24" s="71">
        <f t="shared" ref="J24:J31" si="0">$K$20/((H24*24))</f>
        <v>17.361018084393837</v>
      </c>
      <c r="K24" s="34"/>
      <c r="L24" s="75"/>
      <c r="M24" s="45"/>
      <c r="N24" s="39"/>
    </row>
    <row r="25" spans="1:16" s="3" customFormat="1" ht="20.25" customHeight="1">
      <c r="A25" s="79">
        <v>3</v>
      </c>
      <c r="B25" s="7">
        <v>40</v>
      </c>
      <c r="C25" s="41">
        <v>10162134975</v>
      </c>
      <c r="D25" s="42" t="s">
        <v>50</v>
      </c>
      <c r="E25" s="64">
        <v>41197</v>
      </c>
      <c r="F25" s="81" t="s">
        <v>72</v>
      </c>
      <c r="G25" s="58" t="s">
        <v>36</v>
      </c>
      <c r="H25" s="35">
        <v>1.7962962962962962E-2</v>
      </c>
      <c r="I25" s="35">
        <f t="shared" ref="I25:I29" si="1">H25-$H$23</f>
        <v>1.1689814814814792E-3</v>
      </c>
      <c r="J25" s="71">
        <f t="shared" si="0"/>
        <v>16.701030927835053</v>
      </c>
      <c r="K25" s="34"/>
      <c r="L25" s="75"/>
      <c r="M25" s="45"/>
      <c r="N25" s="39"/>
    </row>
    <row r="26" spans="1:16" s="3" customFormat="1" ht="20.25" customHeight="1">
      <c r="A26" s="79">
        <v>4</v>
      </c>
      <c r="B26" s="7">
        <v>69</v>
      </c>
      <c r="C26" s="41">
        <v>10143842189</v>
      </c>
      <c r="D26" s="42" t="s">
        <v>91</v>
      </c>
      <c r="E26" s="64">
        <v>40574</v>
      </c>
      <c r="F26" s="81" t="s">
        <v>35</v>
      </c>
      <c r="G26" s="58" t="s">
        <v>58</v>
      </c>
      <c r="H26" s="35">
        <v>1.8483796296296297E-2</v>
      </c>
      <c r="I26" s="35">
        <f t="shared" si="1"/>
        <v>1.6898148148148141E-3</v>
      </c>
      <c r="J26" s="71">
        <f t="shared" si="0"/>
        <v>16.230432060112712</v>
      </c>
      <c r="K26" s="34"/>
      <c r="L26" s="74"/>
      <c r="M26" s="45"/>
      <c r="N26" s="39"/>
    </row>
    <row r="27" spans="1:16" s="3" customFormat="1" ht="20.25" customHeight="1">
      <c r="A27" s="79">
        <v>5</v>
      </c>
      <c r="B27" s="7">
        <v>71</v>
      </c>
      <c r="C27" s="41">
        <v>10153973336</v>
      </c>
      <c r="D27" s="42" t="s">
        <v>92</v>
      </c>
      <c r="E27" s="64">
        <v>40938</v>
      </c>
      <c r="F27" s="81" t="s">
        <v>77</v>
      </c>
      <c r="G27" s="58" t="s">
        <v>58</v>
      </c>
      <c r="H27" s="35">
        <v>1.9085648148148147E-2</v>
      </c>
      <c r="I27" s="35">
        <f t="shared" si="1"/>
        <v>2.2916666666666641E-3</v>
      </c>
      <c r="J27" s="71">
        <f t="shared" si="0"/>
        <v>15.718617343844755</v>
      </c>
      <c r="K27" s="34"/>
      <c r="L27" s="74"/>
      <c r="M27" s="45"/>
      <c r="N27" s="39"/>
    </row>
    <row r="28" spans="1:16" s="3" customFormat="1" ht="20.25" customHeight="1">
      <c r="A28" s="79">
        <v>6</v>
      </c>
      <c r="B28" s="7">
        <v>41</v>
      </c>
      <c r="C28" s="41">
        <v>10164644144</v>
      </c>
      <c r="D28" s="42" t="s">
        <v>51</v>
      </c>
      <c r="E28" s="64">
        <v>41003</v>
      </c>
      <c r="F28" s="81" t="s">
        <v>72</v>
      </c>
      <c r="G28" s="58" t="s">
        <v>36</v>
      </c>
      <c r="H28" s="35">
        <v>1.9247685185185184E-2</v>
      </c>
      <c r="I28" s="35">
        <f t="shared" si="1"/>
        <v>2.453703703703701E-3</v>
      </c>
      <c r="J28" s="71">
        <f t="shared" si="0"/>
        <v>15.586289837642816</v>
      </c>
      <c r="K28" s="34"/>
      <c r="L28" s="75"/>
      <c r="M28" s="45"/>
      <c r="N28" s="39"/>
    </row>
    <row r="29" spans="1:16" s="3" customFormat="1" ht="20.25" customHeight="1">
      <c r="A29" s="79">
        <v>7</v>
      </c>
      <c r="B29" s="7">
        <v>60</v>
      </c>
      <c r="C29" s="41">
        <v>10164645558</v>
      </c>
      <c r="D29" s="42" t="s">
        <v>78</v>
      </c>
      <c r="E29" s="64">
        <v>41236</v>
      </c>
      <c r="F29" s="81" t="s">
        <v>72</v>
      </c>
      <c r="G29" s="58" t="s">
        <v>36</v>
      </c>
      <c r="H29" s="35">
        <v>1.9675925925925927E-2</v>
      </c>
      <c r="I29" s="35">
        <f t="shared" si="1"/>
        <v>2.8819444444444439E-3</v>
      </c>
      <c r="J29" s="71">
        <f t="shared" si="0"/>
        <v>15.247058823529413</v>
      </c>
      <c r="K29" s="34"/>
      <c r="L29" s="75"/>
      <c r="M29" s="45"/>
      <c r="N29" s="39"/>
    </row>
    <row r="30" spans="1:16" s="3" customFormat="1" ht="20.25" customHeight="1">
      <c r="A30" s="79">
        <v>8</v>
      </c>
      <c r="B30" s="7">
        <v>53</v>
      </c>
      <c r="C30" s="41">
        <v>10164673648</v>
      </c>
      <c r="D30" s="42" t="s">
        <v>75</v>
      </c>
      <c r="E30" s="64">
        <v>41002</v>
      </c>
      <c r="F30" s="81" t="s">
        <v>72</v>
      </c>
      <c r="G30" s="58" t="s">
        <v>36</v>
      </c>
      <c r="H30" s="35">
        <v>1.9930555555555556E-2</v>
      </c>
      <c r="I30" s="35">
        <f>H30-$H$23</f>
        <v>3.1365740740740729E-3</v>
      </c>
      <c r="J30" s="71">
        <f t="shared" si="0"/>
        <v>15.05226480836237</v>
      </c>
      <c r="K30" s="34"/>
      <c r="L30" s="75"/>
      <c r="M30" s="45"/>
      <c r="N30" s="39"/>
    </row>
    <row r="31" spans="1:16" s="3" customFormat="1" ht="20.25" customHeight="1">
      <c r="A31" s="79">
        <v>9</v>
      </c>
      <c r="B31" s="7">
        <v>39</v>
      </c>
      <c r="C31" s="41">
        <v>10148703408</v>
      </c>
      <c r="D31" s="42" t="s">
        <v>49</v>
      </c>
      <c r="E31" s="64">
        <v>40561</v>
      </c>
      <c r="F31" s="81" t="s">
        <v>72</v>
      </c>
      <c r="G31" s="58" t="s">
        <v>36</v>
      </c>
      <c r="H31" s="35">
        <v>2.0104166666666666E-2</v>
      </c>
      <c r="I31" s="35">
        <f t="shared" ref="I31" si="2">H31-$H$23</f>
        <v>3.3101851851851834E-3</v>
      </c>
      <c r="J31" s="71">
        <f t="shared" si="0"/>
        <v>14.922279792746115</v>
      </c>
      <c r="K31" s="34"/>
      <c r="L31" s="75"/>
      <c r="M31" s="45"/>
      <c r="N31" s="39"/>
    </row>
    <row r="32" spans="1:16" s="3" customFormat="1" ht="20.25" customHeight="1">
      <c r="A32" s="79">
        <v>10</v>
      </c>
      <c r="B32" s="7">
        <v>54</v>
      </c>
      <c r="C32" s="41">
        <v>10165333753</v>
      </c>
      <c r="D32" s="42" t="s">
        <v>111</v>
      </c>
      <c r="E32" s="64">
        <v>41029</v>
      </c>
      <c r="F32" s="81" t="s">
        <v>72</v>
      </c>
      <c r="G32" s="58" t="s">
        <v>58</v>
      </c>
      <c r="H32" s="35">
        <v>2.0127314814814813E-2</v>
      </c>
      <c r="I32" s="35">
        <f>H32-$H$23</f>
        <v>3.3333333333333305E-3</v>
      </c>
      <c r="J32" s="71">
        <f t="shared" ref="J32:J35" si="3">$K$20/((H32*24))</f>
        <v>14.905117883841291</v>
      </c>
      <c r="K32" s="34"/>
      <c r="L32" s="75"/>
      <c r="M32" s="45"/>
      <c r="N32" s="39"/>
    </row>
    <row r="33" spans="1:34" s="3" customFormat="1" ht="20.25" customHeight="1">
      <c r="A33" s="79">
        <v>11</v>
      </c>
      <c r="B33" s="7">
        <v>59</v>
      </c>
      <c r="C33" s="41">
        <v>10157934673</v>
      </c>
      <c r="D33" s="42" t="s">
        <v>107</v>
      </c>
      <c r="E33" s="64">
        <v>41142</v>
      </c>
      <c r="F33" s="81" t="s">
        <v>72</v>
      </c>
      <c r="G33" s="58" t="s">
        <v>58</v>
      </c>
      <c r="H33" s="35">
        <v>2.0486111111111111E-2</v>
      </c>
      <c r="I33" s="35">
        <f t="shared" ref="I33:I34" si="4">H33-$H$23</f>
        <v>3.6921296296296285E-3</v>
      </c>
      <c r="J33" s="71">
        <f t="shared" si="3"/>
        <v>14.64406779661017</v>
      </c>
      <c r="K33" s="34"/>
      <c r="L33" s="75"/>
      <c r="M33" s="45"/>
      <c r="N33" s="39"/>
    </row>
    <row r="34" spans="1:34" s="3" customFormat="1" ht="20.25" customHeight="1">
      <c r="A34" s="79">
        <v>12</v>
      </c>
      <c r="B34" s="7">
        <v>49</v>
      </c>
      <c r="C34" s="41">
        <v>10130522574</v>
      </c>
      <c r="D34" s="42" t="s">
        <v>87</v>
      </c>
      <c r="E34" s="64">
        <v>41115</v>
      </c>
      <c r="F34" s="81" t="s">
        <v>72</v>
      </c>
      <c r="G34" s="58" t="s">
        <v>58</v>
      </c>
      <c r="H34" s="35">
        <v>2.1215277777777777E-2</v>
      </c>
      <c r="I34" s="35">
        <f t="shared" si="4"/>
        <v>4.4212962962962947E-3</v>
      </c>
      <c r="J34" s="71">
        <f t="shared" si="3"/>
        <v>14.14075286415712</v>
      </c>
      <c r="K34" s="34"/>
      <c r="L34" s="74"/>
      <c r="M34" s="45"/>
      <c r="N34" s="39"/>
    </row>
    <row r="35" spans="1:34" s="3" customFormat="1" ht="20.25" customHeight="1">
      <c r="A35" s="79">
        <v>13</v>
      </c>
      <c r="B35" s="7">
        <v>61</v>
      </c>
      <c r="C35" s="41">
        <v>10164652127</v>
      </c>
      <c r="D35" s="42" t="s">
        <v>74</v>
      </c>
      <c r="E35" s="64">
        <v>40793</v>
      </c>
      <c r="F35" s="81" t="s">
        <v>77</v>
      </c>
      <c r="G35" s="58" t="s">
        <v>36</v>
      </c>
      <c r="H35" s="35">
        <v>2.2581018518518518E-2</v>
      </c>
      <c r="I35" s="35">
        <f>H35-$H$23</f>
        <v>5.787037037037035E-3</v>
      </c>
      <c r="J35" s="71">
        <f t="shared" si="3"/>
        <v>13.285494618144542</v>
      </c>
      <c r="K35" s="34"/>
      <c r="L35" s="75"/>
      <c r="M35" s="45"/>
      <c r="N35" s="39"/>
    </row>
    <row r="36" spans="1:34" s="3" customFormat="1" ht="20.25" customHeight="1">
      <c r="A36" s="79">
        <v>14</v>
      </c>
      <c r="B36" s="7">
        <v>55</v>
      </c>
      <c r="C36" s="41">
        <v>10144393776</v>
      </c>
      <c r="D36" s="42" t="s">
        <v>104</v>
      </c>
      <c r="E36" s="64">
        <v>41046</v>
      </c>
      <c r="F36" s="81" t="s">
        <v>72</v>
      </c>
      <c r="G36" s="58" t="s">
        <v>58</v>
      </c>
      <c r="H36" s="35"/>
      <c r="I36" s="35"/>
      <c r="J36" s="71"/>
      <c r="K36" s="34" t="s">
        <v>65</v>
      </c>
      <c r="L36" s="75"/>
      <c r="M36" s="45"/>
      <c r="N36" s="39"/>
    </row>
    <row r="37" spans="1:34" s="3" customFormat="1" ht="20.25" customHeight="1">
      <c r="A37" s="79">
        <v>15</v>
      </c>
      <c r="B37" s="7">
        <v>52</v>
      </c>
      <c r="C37" s="41">
        <v>10165334056</v>
      </c>
      <c r="D37" s="42" t="s">
        <v>110</v>
      </c>
      <c r="E37" s="64">
        <v>40954</v>
      </c>
      <c r="F37" s="81" t="s">
        <v>72</v>
      </c>
      <c r="G37" s="58" t="s">
        <v>58</v>
      </c>
      <c r="H37" s="35"/>
      <c r="I37" s="35"/>
      <c r="J37" s="71"/>
      <c r="K37" s="34" t="s">
        <v>65</v>
      </c>
      <c r="L37" s="74"/>
      <c r="M37" s="45"/>
      <c r="N37" s="39"/>
    </row>
    <row r="38" spans="1:34" s="3" customFormat="1" ht="20.25" customHeight="1">
      <c r="A38" s="79">
        <v>16</v>
      </c>
      <c r="B38" s="7">
        <v>58</v>
      </c>
      <c r="C38" s="41">
        <v>10164811872</v>
      </c>
      <c r="D38" s="42" t="s">
        <v>76</v>
      </c>
      <c r="E38" s="64">
        <v>41131</v>
      </c>
      <c r="F38" s="81" t="s">
        <v>72</v>
      </c>
      <c r="G38" s="58" t="s">
        <v>36</v>
      </c>
      <c r="H38" s="35"/>
      <c r="I38" s="35"/>
      <c r="J38" s="71"/>
      <c r="K38" s="34" t="s">
        <v>65</v>
      </c>
      <c r="L38" s="75"/>
      <c r="M38" s="45"/>
      <c r="N38" s="39"/>
    </row>
    <row r="39" spans="1:34" s="3" customFormat="1" ht="20.25" customHeight="1">
      <c r="A39" s="79">
        <v>17</v>
      </c>
      <c r="B39" s="7">
        <v>51</v>
      </c>
      <c r="C39" s="41">
        <v>10165334864</v>
      </c>
      <c r="D39" s="42" t="s">
        <v>115</v>
      </c>
      <c r="E39" s="64">
        <v>40811</v>
      </c>
      <c r="F39" s="81" t="s">
        <v>72</v>
      </c>
      <c r="G39" s="58" t="s">
        <v>58</v>
      </c>
      <c r="H39" s="35"/>
      <c r="I39" s="35"/>
      <c r="J39" s="71"/>
      <c r="K39" s="34" t="s">
        <v>65</v>
      </c>
      <c r="L39" s="75"/>
      <c r="M39" s="45"/>
      <c r="N39" s="39"/>
    </row>
    <row r="40" spans="1:34" s="3" customFormat="1" ht="20.25" customHeight="1">
      <c r="A40" s="79">
        <v>18</v>
      </c>
      <c r="B40" s="7">
        <v>56</v>
      </c>
      <c r="C40" s="41">
        <v>10165334157</v>
      </c>
      <c r="D40" s="42" t="s">
        <v>112</v>
      </c>
      <c r="E40" s="64">
        <v>41076</v>
      </c>
      <c r="F40" s="81" t="s">
        <v>72</v>
      </c>
      <c r="G40" s="58" t="s">
        <v>58</v>
      </c>
      <c r="H40" s="35"/>
      <c r="I40" s="35"/>
      <c r="J40" s="71"/>
      <c r="K40" s="34" t="s">
        <v>65</v>
      </c>
      <c r="L40" s="75"/>
      <c r="M40" s="45"/>
      <c r="N40" s="39"/>
    </row>
    <row r="41" spans="1:34" s="3" customFormat="1" ht="20.25" customHeight="1">
      <c r="A41" s="79">
        <v>19</v>
      </c>
      <c r="B41" s="7">
        <v>72</v>
      </c>
      <c r="C41" s="41">
        <v>10164647073</v>
      </c>
      <c r="D41" s="42" t="s">
        <v>94</v>
      </c>
      <c r="E41" s="64">
        <v>40952</v>
      </c>
      <c r="F41" s="81" t="s">
        <v>77</v>
      </c>
      <c r="G41" s="58" t="s">
        <v>58</v>
      </c>
      <c r="H41" s="35"/>
      <c r="I41" s="35"/>
      <c r="J41" s="71"/>
      <c r="K41" s="34" t="s">
        <v>65</v>
      </c>
      <c r="L41" s="75"/>
      <c r="M41" s="45"/>
      <c r="N41" s="39"/>
    </row>
    <row r="42" spans="1:34" s="3" customFormat="1" ht="20.25" customHeight="1">
      <c r="A42" s="79">
        <v>20</v>
      </c>
      <c r="B42" s="7">
        <v>62</v>
      </c>
      <c r="C42" s="41">
        <v>10165327083</v>
      </c>
      <c r="D42" s="42" t="s">
        <v>79</v>
      </c>
      <c r="E42" s="64">
        <v>40922</v>
      </c>
      <c r="F42" s="81" t="s">
        <v>77</v>
      </c>
      <c r="G42" s="58" t="s">
        <v>58</v>
      </c>
      <c r="H42" s="35"/>
      <c r="I42" s="35"/>
      <c r="J42" s="71"/>
      <c r="K42" s="34" t="s">
        <v>65</v>
      </c>
      <c r="L42" s="75"/>
      <c r="M42" s="45"/>
      <c r="N42" s="39"/>
    </row>
    <row r="43" spans="1:34" s="3" customFormat="1" ht="20.25" customHeight="1">
      <c r="A43" s="79">
        <v>21</v>
      </c>
      <c r="B43" s="7">
        <v>67</v>
      </c>
      <c r="C43" s="41">
        <v>10165373866</v>
      </c>
      <c r="D43" s="42" t="s">
        <v>81</v>
      </c>
      <c r="E43" s="64">
        <v>41248</v>
      </c>
      <c r="F43" s="81" t="s">
        <v>77</v>
      </c>
      <c r="G43" s="58" t="s">
        <v>58</v>
      </c>
      <c r="H43" s="35"/>
      <c r="I43" s="35"/>
      <c r="J43" s="71"/>
      <c r="K43" s="34" t="s">
        <v>63</v>
      </c>
      <c r="L43" s="75"/>
      <c r="M43" s="45"/>
      <c r="N43" s="39"/>
    </row>
    <row r="44" spans="1:34" s="3" customFormat="1" ht="20.25" customHeight="1">
      <c r="A44" s="79">
        <v>22</v>
      </c>
      <c r="B44" s="7">
        <v>57</v>
      </c>
      <c r="C44" s="41">
        <v>10163804183</v>
      </c>
      <c r="D44" s="42" t="s">
        <v>93</v>
      </c>
      <c r="E44" s="64">
        <v>41130</v>
      </c>
      <c r="F44" s="81" t="s">
        <v>72</v>
      </c>
      <c r="G44" s="58" t="s">
        <v>58</v>
      </c>
      <c r="H44" s="35"/>
      <c r="I44" s="35"/>
      <c r="J44" s="71"/>
      <c r="K44" s="34" t="s">
        <v>63</v>
      </c>
      <c r="L44" s="75"/>
      <c r="M44" s="45"/>
      <c r="N44" s="39"/>
    </row>
    <row r="45" spans="1:34" ht="15">
      <c r="A45" s="92" t="s">
        <v>29</v>
      </c>
      <c r="B45" s="92"/>
      <c r="C45" s="92"/>
      <c r="D45" s="92"/>
      <c r="E45" s="92"/>
      <c r="F45" s="88" t="s">
        <v>4</v>
      </c>
      <c r="G45" s="88"/>
      <c r="H45" s="88"/>
      <c r="I45" s="88"/>
      <c r="J45" s="88"/>
      <c r="K45" s="88"/>
      <c r="M45" s="6"/>
    </row>
    <row r="46" spans="1:34" ht="15">
      <c r="A46" s="70" t="s">
        <v>136</v>
      </c>
      <c r="B46" s="70"/>
      <c r="C46" s="16"/>
      <c r="D46" s="16"/>
      <c r="E46" s="77"/>
      <c r="F46" s="16"/>
      <c r="G46" s="23" t="s">
        <v>31</v>
      </c>
      <c r="H46" s="76">
        <v>2</v>
      </c>
      <c r="I46" s="68"/>
      <c r="J46" s="67" t="s">
        <v>66</v>
      </c>
      <c r="K46" s="76">
        <f>COUNTIF(F23:F44,"ЗМС")</f>
        <v>0</v>
      </c>
      <c r="L46" s="40"/>
      <c r="M46" s="6"/>
      <c r="N46" s="40"/>
    </row>
    <row r="47" spans="1:34" ht="15">
      <c r="A47" s="70" t="s">
        <v>137</v>
      </c>
      <c r="B47" s="70"/>
      <c r="C47" s="16"/>
      <c r="D47" s="16"/>
      <c r="E47" s="77"/>
      <c r="F47" s="16"/>
      <c r="G47" s="23" t="s">
        <v>20</v>
      </c>
      <c r="H47" s="76">
        <f>H48+H52</f>
        <v>22</v>
      </c>
      <c r="I47" s="23"/>
      <c r="J47" s="69" t="s">
        <v>23</v>
      </c>
      <c r="K47" s="76">
        <f>COUNTIF(F23:F44,"МСМК")</f>
        <v>0</v>
      </c>
      <c r="L47" s="40"/>
      <c r="M47" s="6"/>
    </row>
    <row r="48" spans="1:34" ht="15">
      <c r="A48" s="70" t="s">
        <v>135</v>
      </c>
      <c r="B48" s="70"/>
      <c r="C48" s="4"/>
      <c r="D48" s="4"/>
      <c r="E48" s="59"/>
      <c r="F48" s="13"/>
      <c r="G48" s="23" t="s">
        <v>21</v>
      </c>
      <c r="H48" s="76">
        <f>H49+H50+H51</f>
        <v>22</v>
      </c>
      <c r="I48" s="68"/>
      <c r="J48" s="67" t="s">
        <v>28</v>
      </c>
      <c r="K48" s="76">
        <f>COUNTIF(F23:F44,"МС")</f>
        <v>0</v>
      </c>
      <c r="L48" s="20"/>
      <c r="M48" s="6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ht="15">
      <c r="A49" s="70" t="s">
        <v>133</v>
      </c>
      <c r="B49" s="70"/>
      <c r="C49" s="4"/>
      <c r="D49" s="4"/>
      <c r="E49" s="59"/>
      <c r="F49" s="13"/>
      <c r="G49" s="23" t="s">
        <v>22</v>
      </c>
      <c r="H49" s="76">
        <f>COUNT(A23:A44)</f>
        <v>22</v>
      </c>
      <c r="I49" s="68"/>
      <c r="J49" s="69" t="s">
        <v>19</v>
      </c>
      <c r="K49" s="76">
        <f>COUNTIF(F23:F44,"КМС")</f>
        <v>0</v>
      </c>
      <c r="L49" s="5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:34" ht="15">
      <c r="A50" s="4"/>
      <c r="B50" s="4"/>
      <c r="C50" s="4"/>
      <c r="D50" s="4"/>
      <c r="E50" s="59"/>
      <c r="F50" s="13"/>
      <c r="G50" s="23" t="s">
        <v>32</v>
      </c>
      <c r="H50" s="76">
        <f>COUNTIF(A23:A44,"НФ")</f>
        <v>0</v>
      </c>
      <c r="I50" s="68"/>
      <c r="J50" s="69" t="s">
        <v>34</v>
      </c>
      <c r="K50" s="76">
        <f>COUNTIF(F23:F44,"1 СР")</f>
        <v>0</v>
      </c>
      <c r="L50" s="5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:34" ht="15">
      <c r="A51" s="4"/>
      <c r="B51" s="4"/>
      <c r="C51" s="4"/>
      <c r="D51" s="4"/>
      <c r="E51" s="59"/>
      <c r="F51" s="13"/>
      <c r="G51" s="23" t="s">
        <v>37</v>
      </c>
      <c r="H51" s="76">
        <f>COUNTIF(A23:A44,"ДСКВ")</f>
        <v>0</v>
      </c>
      <c r="I51" s="68"/>
      <c r="J51" s="69" t="s">
        <v>35</v>
      </c>
      <c r="K51" s="76">
        <f>COUNTIF(F23:F44,"2 СР")</f>
        <v>2</v>
      </c>
      <c r="L51" s="5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34" ht="15">
      <c r="A52" s="4"/>
      <c r="B52" s="4"/>
      <c r="C52" s="4"/>
      <c r="D52" s="4"/>
      <c r="E52" s="59"/>
      <c r="F52" s="13"/>
      <c r="G52" s="23" t="s">
        <v>33</v>
      </c>
      <c r="H52" s="76">
        <f>COUNTIF(A23:A44,"НС")</f>
        <v>0</v>
      </c>
      <c r="I52" s="23"/>
      <c r="J52" s="69" t="s">
        <v>71</v>
      </c>
      <c r="K52" s="76">
        <f>COUNTIF(F23:F44,"3 сп.р.")</f>
        <v>0</v>
      </c>
      <c r="L52" s="5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:34" ht="15.75">
      <c r="A53" s="36"/>
      <c r="B53" s="36"/>
      <c r="C53" s="36" t="s">
        <v>11</v>
      </c>
      <c r="D53" s="36"/>
      <c r="E53" s="73" t="s">
        <v>3</v>
      </c>
      <c r="F53" s="36"/>
      <c r="G53" s="36"/>
      <c r="H53" s="36" t="s">
        <v>17</v>
      </c>
      <c r="I53" s="36"/>
      <c r="J53" s="36"/>
      <c r="K53" s="36"/>
    </row>
    <row r="54" spans="1:34">
      <c r="B54" s="1"/>
      <c r="C54" s="1"/>
      <c r="F54" s="1"/>
      <c r="L54" s="40"/>
    </row>
    <row r="55" spans="1:34">
      <c r="A55" s="6"/>
      <c r="C55" s="6"/>
      <c r="E55" s="78"/>
      <c r="F55" s="6"/>
      <c r="G55" s="6"/>
      <c r="H55" s="6"/>
      <c r="I55" s="6"/>
      <c r="J55" s="6"/>
      <c r="K55" s="6"/>
      <c r="L55" s="40"/>
    </row>
    <row r="56" spans="1:34">
      <c r="B56" s="1"/>
      <c r="C56" s="1"/>
      <c r="F56" s="1"/>
      <c r="L56" s="40"/>
    </row>
    <row r="57" spans="1:34">
      <c r="B57" s="1"/>
      <c r="C57" s="1"/>
      <c r="F57" s="1"/>
      <c r="L57" s="40"/>
    </row>
    <row r="58" spans="1:34" ht="15.75">
      <c r="A58" s="37"/>
      <c r="B58" s="37"/>
      <c r="C58" s="44" t="s">
        <v>123</v>
      </c>
      <c r="D58" s="37"/>
      <c r="E58" s="80" t="s">
        <v>27</v>
      </c>
      <c r="F58" s="38"/>
      <c r="G58" s="37"/>
      <c r="H58" s="44" t="s">
        <v>122</v>
      </c>
      <c r="I58" s="38"/>
      <c r="J58" s="38"/>
      <c r="L58" s="40"/>
    </row>
    <row r="61" spans="1:34" s="3" customFormat="1" ht="18.75">
      <c r="B61" s="12"/>
      <c r="C61" s="11"/>
      <c r="E61" s="66"/>
      <c r="F61" s="15"/>
    </row>
    <row r="62" spans="1:34" s="3" customFormat="1" ht="18.75">
      <c r="B62" s="12"/>
      <c r="C62" s="11"/>
      <c r="E62" s="66"/>
      <c r="F62" s="15"/>
    </row>
    <row r="63" spans="1:34" s="6" customFormat="1" ht="18.75">
      <c r="A63" s="3"/>
      <c r="C63" s="5"/>
      <c r="D63" s="1"/>
      <c r="E63" s="65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6" customFormat="1" ht="18.75">
      <c r="A64" s="3"/>
      <c r="C64" s="5"/>
      <c r="D64" s="1"/>
      <c r="E64" s="65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</sheetData>
  <mergeCells count="17">
    <mergeCell ref="A6:L6"/>
    <mergeCell ref="A1:L1"/>
    <mergeCell ref="A2:L2"/>
    <mergeCell ref="A3:L3"/>
    <mergeCell ref="A4:L4"/>
    <mergeCell ref="A5:L5"/>
    <mergeCell ref="I13:K13"/>
    <mergeCell ref="I14:K14"/>
    <mergeCell ref="A16:G16"/>
    <mergeCell ref="A7:L7"/>
    <mergeCell ref="A8:L8"/>
    <mergeCell ref="A9:L9"/>
    <mergeCell ref="A10:L10"/>
    <mergeCell ref="A11:L11"/>
    <mergeCell ref="A12:K12"/>
    <mergeCell ref="A45:E45"/>
    <mergeCell ref="F45:K45"/>
  </mergeCells>
  <conditionalFormatting sqref="B23:B44">
    <cfRule type="duplicateValues" dxfId="8" priority="958"/>
    <cfRule type="duplicateValues" dxfId="7" priority="959"/>
    <cfRule type="duplicateValues" dxfId="6" priority="960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H50"/>
  <sheetViews>
    <sheetView view="pageBreakPreview" zoomScale="70" zoomScaleNormal="100" zoomScaleSheetLayoutView="70" workbookViewId="0">
      <selection activeCell="F31" sqref="F31:K31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65" customWidth="1"/>
    <col min="6" max="6" width="10.7109375" style="14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7.25" customHeight="1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6" ht="14.25" customHeight="1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7.25" customHeight="1">
      <c r="A3" s="84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6" ht="14.25" customHeight="1">
      <c r="A4" s="84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6" s="2" customFormat="1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/>
      <c r="P5"/>
    </row>
    <row r="6" spans="1:16" s="2" customFormat="1" ht="21">
      <c r="A6" s="82" t="s">
        <v>138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/>
      <c r="P6"/>
    </row>
    <row r="7" spans="1:16" s="2" customFormat="1" ht="25.5" customHeight="1">
      <c r="A7" s="82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/>
      <c r="P7"/>
    </row>
    <row r="8" spans="1:16" s="2" customFormat="1" ht="23.2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6" s="2" customFormat="1" ht="29.25" customHeight="1">
      <c r="A9" s="82" t="s">
        <v>60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6" ht="20.25" customHeight="1">
      <c r="A10" s="89" t="s">
        <v>62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6" ht="19.5" customHeight="1">
      <c r="A11" s="90" t="s">
        <v>57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8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40"/>
    </row>
    <row r="13" spans="1:16" ht="15">
      <c r="A13" s="18" t="s">
        <v>127</v>
      </c>
      <c r="B13" s="46"/>
      <c r="C13" s="47"/>
      <c r="D13" s="48"/>
      <c r="E13" s="72" t="s">
        <v>24</v>
      </c>
      <c r="F13" s="50"/>
      <c r="G13" s="43">
        <v>0.46527777777777779</v>
      </c>
      <c r="H13" s="21" t="s">
        <v>26</v>
      </c>
      <c r="I13" s="85" t="s">
        <v>40</v>
      </c>
      <c r="J13" s="85"/>
      <c r="K13" s="85"/>
      <c r="L13" s="40"/>
    </row>
    <row r="14" spans="1:16" ht="15">
      <c r="A14" s="22" t="s">
        <v>124</v>
      </c>
      <c r="B14" s="46"/>
      <c r="C14" s="47"/>
      <c r="D14" s="20"/>
      <c r="E14" s="72" t="s">
        <v>25</v>
      </c>
      <c r="F14" s="50"/>
      <c r="G14" s="43">
        <v>0.49722222222222223</v>
      </c>
      <c r="H14" s="21" t="s">
        <v>39</v>
      </c>
      <c r="I14" s="86" t="s">
        <v>129</v>
      </c>
      <c r="J14" s="86"/>
      <c r="K14" s="86"/>
      <c r="L14" s="40"/>
    </row>
    <row r="15" spans="1:16">
      <c r="A15" s="40"/>
      <c r="B15" s="45"/>
      <c r="C15" s="51"/>
      <c r="D15" s="48"/>
      <c r="E15" s="60"/>
      <c r="F15" s="52"/>
      <c r="G15" s="40"/>
      <c r="H15" s="40"/>
      <c r="I15" s="53"/>
      <c r="J15" s="53"/>
      <c r="K15" s="53"/>
      <c r="L15" s="40"/>
    </row>
    <row r="16" spans="1:16" ht="15">
      <c r="A16" s="87" t="s">
        <v>8</v>
      </c>
      <c r="B16" s="87"/>
      <c r="C16" s="87"/>
      <c r="D16" s="87"/>
      <c r="E16" s="87"/>
      <c r="F16" s="87"/>
      <c r="G16" s="87"/>
      <c r="H16" s="24" t="s">
        <v>0</v>
      </c>
      <c r="I16" s="24"/>
      <c r="J16" s="24"/>
      <c r="K16" s="24"/>
    </row>
    <row r="17" spans="1:16" ht="15">
      <c r="A17" s="49"/>
      <c r="B17" s="54"/>
      <c r="C17" s="55"/>
      <c r="D17" s="49"/>
      <c r="E17" s="61"/>
      <c r="F17" s="56"/>
      <c r="G17" s="27"/>
      <c r="H17" s="26"/>
      <c r="I17" s="27"/>
      <c r="J17" s="27"/>
      <c r="K17" s="28"/>
      <c r="L17" s="40"/>
    </row>
    <row r="18" spans="1:16" ht="15">
      <c r="A18" s="19" t="s">
        <v>1</v>
      </c>
      <c r="B18" s="54"/>
      <c r="C18" s="55"/>
      <c r="D18" s="70" t="s">
        <v>123</v>
      </c>
      <c r="E18" s="61"/>
      <c r="F18" s="56"/>
      <c r="G18" s="40"/>
      <c r="H18" s="22" t="s">
        <v>42</v>
      </c>
      <c r="I18" s="27"/>
      <c r="J18" s="27"/>
      <c r="K18" s="25">
        <v>1.2</v>
      </c>
      <c r="L18" s="40"/>
    </row>
    <row r="19" spans="1:16" ht="15">
      <c r="A19" s="19" t="s">
        <v>9</v>
      </c>
      <c r="B19" s="54"/>
      <c r="C19" s="55"/>
      <c r="D19" s="70" t="s">
        <v>27</v>
      </c>
      <c r="E19" s="61"/>
      <c r="F19" s="56"/>
      <c r="G19" s="40"/>
      <c r="H19" s="19" t="s">
        <v>43</v>
      </c>
      <c r="I19" s="27"/>
      <c r="J19" s="27"/>
      <c r="K19" s="25">
        <v>4</v>
      </c>
      <c r="L19" s="40"/>
    </row>
    <row r="20" spans="1:16" ht="15">
      <c r="A20" s="19" t="s">
        <v>16</v>
      </c>
      <c r="B20" s="46"/>
      <c r="C20" s="47"/>
      <c r="D20" s="70" t="s">
        <v>122</v>
      </c>
      <c r="E20" s="62"/>
      <c r="F20" s="52"/>
      <c r="G20" s="40"/>
      <c r="H20" s="19" t="s">
        <v>70</v>
      </c>
      <c r="I20" s="27"/>
      <c r="J20" s="27"/>
      <c r="K20" s="25">
        <f>K18*K19</f>
        <v>4.8</v>
      </c>
      <c r="L20" s="40"/>
    </row>
    <row r="21" spans="1:16">
      <c r="A21" s="40"/>
      <c r="B21" s="45"/>
      <c r="C21" s="51"/>
      <c r="D21" s="40"/>
      <c r="E21" s="60"/>
      <c r="F21" s="52"/>
      <c r="G21" s="40"/>
      <c r="H21" s="40"/>
      <c r="I21" s="40"/>
      <c r="J21" s="40"/>
      <c r="K21" s="40"/>
      <c r="L21" s="40"/>
    </row>
    <row r="22" spans="1:16" s="10" customFormat="1" ht="26.25" customHeight="1">
      <c r="A22" s="29" t="s">
        <v>5</v>
      </c>
      <c r="B22" s="30" t="s">
        <v>12</v>
      </c>
      <c r="C22" s="31" t="s">
        <v>18</v>
      </c>
      <c r="D22" s="30" t="s">
        <v>2</v>
      </c>
      <c r="E22" s="63" t="s">
        <v>41</v>
      </c>
      <c r="F22" s="32" t="s">
        <v>7</v>
      </c>
      <c r="G22" s="30" t="s">
        <v>13</v>
      </c>
      <c r="H22" s="30" t="s">
        <v>6</v>
      </c>
      <c r="I22" s="30" t="s">
        <v>14</v>
      </c>
      <c r="J22" s="30" t="s">
        <v>38</v>
      </c>
      <c r="K22" s="33" t="s">
        <v>15</v>
      </c>
      <c r="M22" s="17"/>
      <c r="P22" s="1"/>
    </row>
    <row r="23" spans="1:16" s="3" customFormat="1" ht="20.25" customHeight="1">
      <c r="A23" s="79">
        <v>1</v>
      </c>
      <c r="B23" s="7">
        <v>30</v>
      </c>
      <c r="C23" s="41">
        <v>10142616454</v>
      </c>
      <c r="D23" s="42" t="s">
        <v>98</v>
      </c>
      <c r="E23" s="64">
        <v>40271</v>
      </c>
      <c r="F23" s="57" t="s">
        <v>34</v>
      </c>
      <c r="G23" s="58" t="s">
        <v>58</v>
      </c>
      <c r="H23" s="35">
        <v>2.736111111111111E-2</v>
      </c>
      <c r="I23" s="35"/>
      <c r="J23" s="71">
        <f>$K$20/((H23*24))</f>
        <v>7.309644670050762</v>
      </c>
      <c r="K23" s="34"/>
      <c r="L23" s="74"/>
      <c r="M23" s="45"/>
      <c r="N23" s="39"/>
      <c r="P23" s="1"/>
    </row>
    <row r="24" spans="1:16" s="3" customFormat="1" ht="20.25" customHeight="1">
      <c r="A24" s="79">
        <v>2</v>
      </c>
      <c r="B24" s="7">
        <v>33</v>
      </c>
      <c r="C24" s="41">
        <v>10161877220</v>
      </c>
      <c r="D24" s="42" t="s">
        <v>101</v>
      </c>
      <c r="E24" s="64">
        <v>40355</v>
      </c>
      <c r="F24" s="57" t="s">
        <v>35</v>
      </c>
      <c r="G24" s="58" t="s">
        <v>58</v>
      </c>
      <c r="H24" s="35">
        <v>2.8194444444444446E-2</v>
      </c>
      <c r="I24" s="35">
        <f>H24-$H$23</f>
        <v>8.3333333333333523E-4</v>
      </c>
      <c r="J24" s="71">
        <f t="shared" ref="J24:J27" si="0">$K$20/((H24*24))</f>
        <v>7.0935960591132989</v>
      </c>
      <c r="K24" s="34"/>
      <c r="L24" s="75"/>
      <c r="M24" s="45"/>
      <c r="N24" s="39"/>
    </row>
    <row r="25" spans="1:16" s="3" customFormat="1" ht="20.25" customHeight="1">
      <c r="A25" s="79">
        <v>3</v>
      </c>
      <c r="B25" s="7">
        <v>36</v>
      </c>
      <c r="C25" s="41">
        <v>10142597862</v>
      </c>
      <c r="D25" s="42" t="s">
        <v>105</v>
      </c>
      <c r="E25" s="64">
        <v>40490</v>
      </c>
      <c r="F25" s="57" t="s">
        <v>34</v>
      </c>
      <c r="G25" s="58" t="s">
        <v>58</v>
      </c>
      <c r="H25" s="35">
        <v>2.9641203703703704E-2</v>
      </c>
      <c r="I25" s="35">
        <f t="shared" ref="I25:I27" si="1">H25-$H$23</f>
        <v>2.280092592592594E-3</v>
      </c>
      <c r="J25" s="71">
        <f t="shared" si="0"/>
        <v>6.7473643108160877</v>
      </c>
      <c r="K25" s="34"/>
      <c r="L25" s="75"/>
      <c r="M25" s="45"/>
      <c r="N25" s="39"/>
    </row>
    <row r="26" spans="1:16" s="3" customFormat="1" ht="20.25" customHeight="1">
      <c r="A26" s="79">
        <v>4</v>
      </c>
      <c r="B26" s="7">
        <v>34</v>
      </c>
      <c r="C26" s="41">
        <v>10142637571</v>
      </c>
      <c r="D26" s="42" t="s">
        <v>114</v>
      </c>
      <c r="E26" s="64">
        <v>40368</v>
      </c>
      <c r="F26" s="57" t="s">
        <v>71</v>
      </c>
      <c r="G26" s="58" t="s">
        <v>58</v>
      </c>
      <c r="H26" s="35">
        <v>3.0138888888888889E-2</v>
      </c>
      <c r="I26" s="35">
        <f t="shared" si="1"/>
        <v>2.7777777777777783E-3</v>
      </c>
      <c r="J26" s="71">
        <f t="shared" si="0"/>
        <v>6.6359447004608292</v>
      </c>
      <c r="K26" s="34"/>
      <c r="L26" s="74"/>
      <c r="M26" s="45"/>
      <c r="N26" s="39"/>
    </row>
    <row r="27" spans="1:16" s="3" customFormat="1" ht="20.25" customHeight="1">
      <c r="A27" s="79">
        <v>5</v>
      </c>
      <c r="B27" s="7">
        <v>32</v>
      </c>
      <c r="C27" s="41">
        <v>10143333749</v>
      </c>
      <c r="D27" s="42" t="s">
        <v>100</v>
      </c>
      <c r="E27" s="64">
        <v>40283</v>
      </c>
      <c r="F27" s="57" t="s">
        <v>34</v>
      </c>
      <c r="G27" s="58" t="s">
        <v>58</v>
      </c>
      <c r="H27" s="35">
        <v>3.2442129629629626E-2</v>
      </c>
      <c r="I27" s="35">
        <f t="shared" si="1"/>
        <v>5.081018518518516E-3</v>
      </c>
      <c r="J27" s="71">
        <f t="shared" si="0"/>
        <v>6.1648234034962544</v>
      </c>
      <c r="K27" s="34"/>
      <c r="L27" s="74"/>
      <c r="M27" s="45"/>
      <c r="N27" s="39"/>
    </row>
    <row r="28" spans="1:16" s="3" customFormat="1" ht="20.25" customHeight="1">
      <c r="A28" s="79">
        <v>6</v>
      </c>
      <c r="B28" s="7">
        <v>28</v>
      </c>
      <c r="C28" s="41">
        <v>10164682843</v>
      </c>
      <c r="D28" s="42" t="s">
        <v>108</v>
      </c>
      <c r="E28" s="64">
        <v>40147</v>
      </c>
      <c r="F28" s="57" t="s">
        <v>34</v>
      </c>
      <c r="G28" s="58" t="s">
        <v>58</v>
      </c>
      <c r="H28" s="35"/>
      <c r="I28" s="35"/>
      <c r="J28" s="71"/>
      <c r="K28" s="34" t="s">
        <v>65</v>
      </c>
      <c r="L28" s="75"/>
      <c r="M28" s="45"/>
      <c r="N28" s="39"/>
    </row>
    <row r="29" spans="1:16" s="3" customFormat="1" ht="20.25" customHeight="1">
      <c r="A29" s="79">
        <v>7</v>
      </c>
      <c r="B29" s="7">
        <v>37</v>
      </c>
      <c r="C29" s="41">
        <v>10159732813</v>
      </c>
      <c r="D29" s="42" t="s">
        <v>95</v>
      </c>
      <c r="E29" s="64">
        <v>40495</v>
      </c>
      <c r="F29" s="57" t="s">
        <v>72</v>
      </c>
      <c r="G29" s="58" t="s">
        <v>58</v>
      </c>
      <c r="H29" s="35"/>
      <c r="I29" s="35"/>
      <c r="J29" s="71"/>
      <c r="K29" s="34" t="s">
        <v>64</v>
      </c>
      <c r="L29" s="75"/>
      <c r="M29" s="45"/>
      <c r="N29" s="39"/>
    </row>
    <row r="30" spans="1:16" s="3" customFormat="1" ht="20.25" customHeight="1">
      <c r="A30" s="79">
        <v>8</v>
      </c>
      <c r="B30" s="7">
        <v>25</v>
      </c>
      <c r="C30" s="41">
        <v>10143738220</v>
      </c>
      <c r="D30" s="42" t="s">
        <v>120</v>
      </c>
      <c r="E30" s="64">
        <v>39910</v>
      </c>
      <c r="F30" s="57" t="s">
        <v>35</v>
      </c>
      <c r="G30" s="58" t="s">
        <v>58</v>
      </c>
      <c r="H30" s="35"/>
      <c r="I30" s="35"/>
      <c r="J30" s="71"/>
      <c r="K30" s="34" t="s">
        <v>64</v>
      </c>
      <c r="L30" s="75"/>
      <c r="M30" s="45"/>
      <c r="N30" s="39"/>
    </row>
    <row r="31" spans="1:16" ht="15">
      <c r="A31" s="92" t="s">
        <v>29</v>
      </c>
      <c r="B31" s="92"/>
      <c r="C31" s="92"/>
      <c r="D31" s="92"/>
      <c r="E31" s="92"/>
      <c r="F31" s="88" t="s">
        <v>4</v>
      </c>
      <c r="G31" s="88"/>
      <c r="H31" s="88"/>
      <c r="I31" s="88"/>
      <c r="J31" s="88"/>
      <c r="K31" s="88"/>
      <c r="M31" s="6"/>
    </row>
    <row r="32" spans="1:16" ht="15">
      <c r="A32" s="70" t="s">
        <v>136</v>
      </c>
      <c r="B32" s="70"/>
      <c r="C32" s="16"/>
      <c r="D32" s="16"/>
      <c r="E32" s="77"/>
      <c r="F32" s="16"/>
      <c r="G32" s="23" t="s">
        <v>31</v>
      </c>
      <c r="H32" s="76">
        <v>2</v>
      </c>
      <c r="I32" s="68"/>
      <c r="J32" s="67" t="s">
        <v>66</v>
      </c>
      <c r="K32" s="76">
        <f>COUNTIF(F23:F30,"ЗМС")</f>
        <v>0</v>
      </c>
      <c r="L32" s="40"/>
      <c r="M32" s="6"/>
      <c r="N32" s="40"/>
    </row>
    <row r="33" spans="1:34" ht="15">
      <c r="A33" s="70" t="s">
        <v>137</v>
      </c>
      <c r="B33" s="70"/>
      <c r="C33" s="16"/>
      <c r="D33" s="16"/>
      <c r="E33" s="77"/>
      <c r="F33" s="16"/>
      <c r="G33" s="23" t="s">
        <v>20</v>
      </c>
      <c r="H33" s="76">
        <f>H34+H38</f>
        <v>8</v>
      </c>
      <c r="I33" s="23"/>
      <c r="J33" s="69" t="s">
        <v>23</v>
      </c>
      <c r="K33" s="76">
        <f>COUNTIF(F23:F30,"МСМК")</f>
        <v>0</v>
      </c>
      <c r="L33" s="40"/>
      <c r="M33" s="6"/>
    </row>
    <row r="34" spans="1:34" ht="15">
      <c r="A34" s="70" t="s">
        <v>135</v>
      </c>
      <c r="B34" s="70"/>
      <c r="C34" s="4"/>
      <c r="D34" s="4"/>
      <c r="E34" s="59"/>
      <c r="F34" s="13"/>
      <c r="G34" s="23" t="s">
        <v>21</v>
      </c>
      <c r="H34" s="76">
        <f>H35+H36+H37</f>
        <v>8</v>
      </c>
      <c r="I34" s="68"/>
      <c r="J34" s="67" t="s">
        <v>28</v>
      </c>
      <c r="K34" s="76">
        <f>COUNTIF(F23:F30,"МС")</f>
        <v>0</v>
      </c>
      <c r="L34" s="20"/>
      <c r="M34" s="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15">
      <c r="A35" s="70" t="s">
        <v>133</v>
      </c>
      <c r="B35" s="70"/>
      <c r="C35" s="4"/>
      <c r="D35" s="4"/>
      <c r="E35" s="59"/>
      <c r="F35" s="13"/>
      <c r="G35" s="23" t="s">
        <v>22</v>
      </c>
      <c r="H35" s="76">
        <f>COUNT(A23:A30)</f>
        <v>8</v>
      </c>
      <c r="I35" s="68"/>
      <c r="J35" s="69" t="s">
        <v>19</v>
      </c>
      <c r="K35" s="76">
        <f>COUNTIF(F23:F30,"КМС")</f>
        <v>0</v>
      </c>
      <c r="L35" s="5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1:34" ht="15">
      <c r="A36" s="4"/>
      <c r="B36" s="4"/>
      <c r="C36" s="4"/>
      <c r="D36" s="4"/>
      <c r="E36" s="59"/>
      <c r="F36" s="13"/>
      <c r="G36" s="23" t="s">
        <v>32</v>
      </c>
      <c r="H36" s="76">
        <f>COUNTIF(A23:A30,"НФ")</f>
        <v>0</v>
      </c>
      <c r="I36" s="68"/>
      <c r="J36" s="69" t="s">
        <v>34</v>
      </c>
      <c r="K36" s="76">
        <f>COUNTIF(F23:F30,"1 СР")</f>
        <v>4</v>
      </c>
      <c r="L36" s="50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1:34" ht="15">
      <c r="A37" s="4"/>
      <c r="B37" s="4"/>
      <c r="C37" s="4"/>
      <c r="D37" s="4"/>
      <c r="E37" s="59"/>
      <c r="F37" s="13"/>
      <c r="G37" s="23" t="s">
        <v>37</v>
      </c>
      <c r="H37" s="76">
        <f>COUNTIF(A23:A30,"ДСКВ")</f>
        <v>0</v>
      </c>
      <c r="I37" s="68"/>
      <c r="J37" s="69" t="s">
        <v>35</v>
      </c>
      <c r="K37" s="76">
        <f>COUNTIF(F23:F30,"2 СР")</f>
        <v>2</v>
      </c>
      <c r="L37" s="5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 ht="15">
      <c r="A38" s="4"/>
      <c r="B38" s="4"/>
      <c r="C38" s="4"/>
      <c r="D38" s="4"/>
      <c r="E38" s="59"/>
      <c r="F38" s="13"/>
      <c r="G38" s="23" t="s">
        <v>33</v>
      </c>
      <c r="H38" s="76">
        <f>COUNTIF(A23:A30,"НС")</f>
        <v>0</v>
      </c>
      <c r="I38" s="23"/>
      <c r="J38" s="69" t="s">
        <v>71</v>
      </c>
      <c r="K38" s="76">
        <f>COUNTIF(F23:F30,"3 сп.р.")</f>
        <v>1</v>
      </c>
      <c r="L38" s="50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 ht="15.75">
      <c r="A39" s="36"/>
      <c r="B39" s="36"/>
      <c r="C39" s="36" t="s">
        <v>11</v>
      </c>
      <c r="D39" s="36"/>
      <c r="E39" s="73" t="s">
        <v>3</v>
      </c>
      <c r="F39" s="36"/>
      <c r="G39" s="36"/>
      <c r="H39" s="36" t="s">
        <v>17</v>
      </c>
      <c r="I39" s="36"/>
      <c r="J39" s="36"/>
      <c r="K39" s="36"/>
    </row>
    <row r="40" spans="1:34">
      <c r="B40" s="1"/>
      <c r="C40" s="1"/>
      <c r="F40" s="1"/>
      <c r="L40" s="40"/>
    </row>
    <row r="41" spans="1:34">
      <c r="A41" s="6"/>
      <c r="C41" s="6"/>
      <c r="E41" s="78"/>
      <c r="F41" s="6"/>
      <c r="G41" s="6"/>
      <c r="H41" s="6"/>
      <c r="I41" s="6"/>
      <c r="J41" s="6"/>
      <c r="K41" s="6"/>
      <c r="L41" s="40"/>
    </row>
    <row r="42" spans="1:34">
      <c r="B42" s="1"/>
      <c r="C42" s="1"/>
      <c r="F42" s="1"/>
      <c r="L42" s="40"/>
    </row>
    <row r="43" spans="1:34">
      <c r="B43" s="1"/>
      <c r="C43" s="1"/>
      <c r="F43" s="1"/>
      <c r="L43" s="40"/>
    </row>
    <row r="44" spans="1:34" ht="15.75">
      <c r="A44" s="37"/>
      <c r="B44" s="37"/>
      <c r="C44" s="44" t="s">
        <v>123</v>
      </c>
      <c r="D44" s="37"/>
      <c r="E44" s="80" t="s">
        <v>27</v>
      </c>
      <c r="F44" s="38"/>
      <c r="G44" s="37"/>
      <c r="H44" s="44" t="s">
        <v>122</v>
      </c>
      <c r="I44" s="38"/>
      <c r="J44" s="38"/>
      <c r="L44" s="40"/>
    </row>
    <row r="47" spans="1:34" s="3" customFormat="1" ht="18.75">
      <c r="B47" s="12"/>
      <c r="C47" s="11"/>
      <c r="E47" s="66"/>
      <c r="F47" s="15"/>
    </row>
    <row r="48" spans="1:34" s="3" customFormat="1" ht="18.75">
      <c r="B48" s="12"/>
      <c r="C48" s="11"/>
      <c r="E48" s="66"/>
      <c r="F48" s="15"/>
    </row>
    <row r="49" spans="1:34" s="6" customFormat="1" ht="18.75">
      <c r="A49" s="3"/>
      <c r="C49" s="5"/>
      <c r="D49" s="1"/>
      <c r="E49" s="65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6" customFormat="1" ht="18.75">
      <c r="A50" s="3"/>
      <c r="C50" s="5"/>
      <c r="D50" s="1"/>
      <c r="E50" s="65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</sheetData>
  <mergeCells count="17">
    <mergeCell ref="A6:L6"/>
    <mergeCell ref="A1:L1"/>
    <mergeCell ref="A2:L2"/>
    <mergeCell ref="A3:L3"/>
    <mergeCell ref="A4:L4"/>
    <mergeCell ref="A5:L5"/>
    <mergeCell ref="I13:K13"/>
    <mergeCell ref="I14:K14"/>
    <mergeCell ref="A16:G16"/>
    <mergeCell ref="A7:L7"/>
    <mergeCell ref="A8:L8"/>
    <mergeCell ref="A9:L9"/>
    <mergeCell ref="A10:L10"/>
    <mergeCell ref="A11:L11"/>
    <mergeCell ref="A12:K12"/>
    <mergeCell ref="A31:E31"/>
    <mergeCell ref="F31:K31"/>
  </mergeCells>
  <conditionalFormatting sqref="B23:B30">
    <cfRule type="duplicateValues" dxfId="5" priority="961"/>
    <cfRule type="duplicateValues" dxfId="4" priority="962"/>
    <cfRule type="duplicateValues" dxfId="3" priority="963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H56"/>
  <sheetViews>
    <sheetView tabSelected="1" view="pageBreakPreview" zoomScale="85" zoomScaleNormal="100" zoomScaleSheetLayoutView="85" workbookViewId="0">
      <selection activeCell="F13" sqref="F13"/>
    </sheetView>
  </sheetViews>
  <sheetFormatPr defaultColWidth="9.140625" defaultRowHeight="12.75"/>
  <cols>
    <col min="1" max="1" width="7" style="1" customWidth="1"/>
    <col min="2" max="2" width="7.5703125" style="6" customWidth="1"/>
    <col min="3" max="3" width="16.5703125" style="5" customWidth="1"/>
    <col min="4" max="4" width="43" style="1" customWidth="1"/>
    <col min="5" max="5" width="12.140625" style="65" customWidth="1"/>
    <col min="6" max="6" width="10.7109375" style="14" customWidth="1"/>
    <col min="7" max="7" width="27.42578125" style="1" customWidth="1"/>
    <col min="8" max="8" width="12.85546875" style="1" customWidth="1"/>
    <col min="9" max="10" width="11.7109375" style="1" customWidth="1"/>
    <col min="11" max="11" width="12.7109375" style="1" customWidth="1"/>
    <col min="12" max="12" width="1.7109375" style="1" customWidth="1"/>
    <col min="13" max="16384" width="9.140625" style="1"/>
  </cols>
  <sheetData>
    <row r="1" spans="1:16" ht="17.25" customHeight="1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6" ht="14.25" customHeight="1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7.25" customHeight="1">
      <c r="A3" s="84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6" ht="14.25" customHeight="1">
      <c r="A4" s="84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6" s="2" customFormat="1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/>
      <c r="P5"/>
    </row>
    <row r="6" spans="1:16" s="2" customFormat="1" ht="21">
      <c r="A6" s="82" t="s">
        <v>138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/>
      <c r="P6"/>
    </row>
    <row r="7" spans="1:16" s="2" customFormat="1" ht="25.5" customHeight="1">
      <c r="A7" s="82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/>
      <c r="P7"/>
    </row>
    <row r="8" spans="1:16" s="2" customFormat="1" ht="23.2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6" s="2" customFormat="1" ht="29.25" customHeight="1">
      <c r="A9" s="82" t="s">
        <v>60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6" ht="20.25" customHeight="1">
      <c r="A10" s="89" t="s">
        <v>62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6" ht="19.5" customHeight="1">
      <c r="A11" s="90" t="s">
        <v>131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8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40"/>
    </row>
    <row r="13" spans="1:16" ht="15">
      <c r="A13" s="18" t="s">
        <v>127</v>
      </c>
      <c r="B13" s="46"/>
      <c r="C13" s="47"/>
      <c r="D13" s="48"/>
      <c r="E13" s="72" t="s">
        <v>24</v>
      </c>
      <c r="F13" s="50"/>
      <c r="G13" s="43">
        <v>0.5</v>
      </c>
      <c r="H13" s="21" t="s">
        <v>26</v>
      </c>
      <c r="I13" s="85" t="s">
        <v>40</v>
      </c>
      <c r="J13" s="85"/>
      <c r="K13" s="85"/>
      <c r="L13" s="40"/>
    </row>
    <row r="14" spans="1:16" ht="15">
      <c r="A14" s="22" t="s">
        <v>124</v>
      </c>
      <c r="B14" s="46"/>
      <c r="C14" s="47"/>
      <c r="D14" s="20"/>
      <c r="E14" s="72" t="s">
        <v>25</v>
      </c>
      <c r="F14" s="50"/>
      <c r="G14" s="43">
        <v>0.52638888888888891</v>
      </c>
      <c r="H14" s="21" t="s">
        <v>39</v>
      </c>
      <c r="I14" s="86" t="s">
        <v>129</v>
      </c>
      <c r="J14" s="86"/>
      <c r="K14" s="86"/>
      <c r="L14" s="40"/>
    </row>
    <row r="15" spans="1:16">
      <c r="A15" s="40"/>
      <c r="B15" s="45"/>
      <c r="C15" s="51"/>
      <c r="D15" s="48"/>
      <c r="E15" s="60"/>
      <c r="F15" s="52"/>
      <c r="G15" s="40"/>
      <c r="H15" s="40"/>
      <c r="I15" s="53"/>
      <c r="J15" s="53"/>
      <c r="K15" s="53"/>
      <c r="L15" s="40"/>
    </row>
    <row r="16" spans="1:16" ht="15">
      <c r="A16" s="87" t="s">
        <v>8</v>
      </c>
      <c r="B16" s="87"/>
      <c r="C16" s="87"/>
      <c r="D16" s="87"/>
      <c r="E16" s="87"/>
      <c r="F16" s="87"/>
      <c r="G16" s="87"/>
      <c r="H16" s="24" t="s">
        <v>0</v>
      </c>
      <c r="I16" s="24"/>
      <c r="J16" s="24"/>
      <c r="K16" s="24"/>
    </row>
    <row r="17" spans="1:16" ht="15">
      <c r="A17" s="49"/>
      <c r="B17" s="54"/>
      <c r="C17" s="55"/>
      <c r="D17" s="49"/>
      <c r="E17" s="61"/>
      <c r="F17" s="56"/>
      <c r="G17" s="27"/>
      <c r="H17" s="26"/>
      <c r="I17" s="27"/>
      <c r="J17" s="27"/>
      <c r="K17" s="28"/>
      <c r="L17" s="40"/>
    </row>
    <row r="18" spans="1:16" ht="15">
      <c r="A18" s="19" t="s">
        <v>1</v>
      </c>
      <c r="B18" s="54"/>
      <c r="C18" s="55"/>
      <c r="D18" s="70" t="s">
        <v>123</v>
      </c>
      <c r="E18" s="61"/>
      <c r="F18" s="56"/>
      <c r="G18" s="40"/>
      <c r="H18" s="22" t="s">
        <v>42</v>
      </c>
      <c r="I18" s="27"/>
      <c r="J18" s="27"/>
      <c r="K18" s="25">
        <v>1.8</v>
      </c>
      <c r="L18" s="40"/>
    </row>
    <row r="19" spans="1:16" ht="15">
      <c r="A19" s="19" t="s">
        <v>9</v>
      </c>
      <c r="B19" s="54"/>
      <c r="C19" s="55"/>
      <c r="D19" s="70" t="s">
        <v>27</v>
      </c>
      <c r="E19" s="61"/>
      <c r="F19" s="56"/>
      <c r="G19" s="40"/>
      <c r="H19" s="19" t="s">
        <v>43</v>
      </c>
      <c r="I19" s="27"/>
      <c r="J19" s="27"/>
      <c r="K19" s="25">
        <v>5</v>
      </c>
      <c r="L19" s="40"/>
    </row>
    <row r="20" spans="1:16" ht="15">
      <c r="A20" s="19" t="s">
        <v>16</v>
      </c>
      <c r="B20" s="46"/>
      <c r="C20" s="47"/>
      <c r="D20" s="70" t="s">
        <v>122</v>
      </c>
      <c r="E20" s="62"/>
      <c r="F20" s="52"/>
      <c r="G20" s="40"/>
      <c r="H20" s="19" t="s">
        <v>70</v>
      </c>
      <c r="I20" s="27"/>
      <c r="J20" s="27"/>
      <c r="K20" s="25">
        <f>K18*K19</f>
        <v>9</v>
      </c>
      <c r="L20" s="40"/>
    </row>
    <row r="21" spans="1:16">
      <c r="A21" s="40"/>
      <c r="B21" s="45"/>
      <c r="C21" s="51"/>
      <c r="D21" s="40"/>
      <c r="E21" s="60"/>
      <c r="F21" s="52"/>
      <c r="G21" s="40"/>
      <c r="H21" s="40"/>
      <c r="I21" s="40"/>
      <c r="J21" s="40"/>
      <c r="K21" s="40"/>
      <c r="L21" s="40"/>
    </row>
    <row r="22" spans="1:16" s="10" customFormat="1" ht="26.25" customHeight="1">
      <c r="A22" s="29" t="s">
        <v>5</v>
      </c>
      <c r="B22" s="30" t="s">
        <v>12</v>
      </c>
      <c r="C22" s="31" t="s">
        <v>18</v>
      </c>
      <c r="D22" s="30" t="s">
        <v>2</v>
      </c>
      <c r="E22" s="63" t="s">
        <v>41</v>
      </c>
      <c r="F22" s="32" t="s">
        <v>7</v>
      </c>
      <c r="G22" s="30" t="s">
        <v>13</v>
      </c>
      <c r="H22" s="30" t="s">
        <v>6</v>
      </c>
      <c r="I22" s="30" t="s">
        <v>14</v>
      </c>
      <c r="J22" s="30" t="s">
        <v>38</v>
      </c>
      <c r="K22" s="33" t="s">
        <v>15</v>
      </c>
      <c r="M22" s="17"/>
      <c r="P22" s="1"/>
    </row>
    <row r="23" spans="1:16" s="3" customFormat="1" ht="20.25" customHeight="1">
      <c r="A23" s="79">
        <v>1</v>
      </c>
      <c r="B23" s="7">
        <v>2</v>
      </c>
      <c r="C23" s="41">
        <v>10129393536</v>
      </c>
      <c r="D23" s="42" t="s">
        <v>45</v>
      </c>
      <c r="E23" s="64">
        <v>40055</v>
      </c>
      <c r="F23" s="57" t="s">
        <v>34</v>
      </c>
      <c r="G23" s="58" t="s">
        <v>36</v>
      </c>
      <c r="H23" s="35">
        <v>2.2789351851851852E-2</v>
      </c>
      <c r="I23" s="35"/>
      <c r="J23" s="71">
        <f>$K$20/((H23*24))</f>
        <v>16.455053326561707</v>
      </c>
      <c r="K23" s="34"/>
      <c r="L23" s="74"/>
      <c r="M23" s="45"/>
      <c r="N23" s="39"/>
      <c r="P23" s="1"/>
    </row>
    <row r="24" spans="1:16" s="3" customFormat="1" ht="20.25" customHeight="1">
      <c r="A24" s="79">
        <v>2</v>
      </c>
      <c r="B24" s="7">
        <v>1</v>
      </c>
      <c r="C24" s="41">
        <v>10137086444</v>
      </c>
      <c r="D24" s="42" t="s">
        <v>44</v>
      </c>
      <c r="E24" s="64">
        <v>40213</v>
      </c>
      <c r="F24" s="57" t="s">
        <v>34</v>
      </c>
      <c r="G24" s="58" t="s">
        <v>36</v>
      </c>
      <c r="H24" s="35">
        <v>2.3587962962962963E-2</v>
      </c>
      <c r="I24" s="35">
        <f>H24-$H$23</f>
        <v>7.9861111111111105E-4</v>
      </c>
      <c r="J24" s="71">
        <f t="shared" ref="J24:J27" si="0">$K$20/((H24*24))</f>
        <v>15.897939156035328</v>
      </c>
      <c r="K24" s="34"/>
      <c r="L24" s="75"/>
      <c r="M24" s="45"/>
      <c r="N24" s="39"/>
    </row>
    <row r="25" spans="1:16" s="3" customFormat="1" ht="20.25" customHeight="1">
      <c r="A25" s="79">
        <v>3</v>
      </c>
      <c r="B25" s="7">
        <v>87</v>
      </c>
      <c r="C25" s="41">
        <v>10127850731</v>
      </c>
      <c r="D25" s="42" t="s">
        <v>46</v>
      </c>
      <c r="E25" s="64">
        <v>39907</v>
      </c>
      <c r="F25" s="57" t="s">
        <v>34</v>
      </c>
      <c r="G25" s="58" t="s">
        <v>36</v>
      </c>
      <c r="H25" s="35">
        <v>2.6030092592592594E-2</v>
      </c>
      <c r="I25" s="35">
        <f t="shared" ref="I25:I27" si="1">H25-$H$23</f>
        <v>3.2407407407407419E-3</v>
      </c>
      <c r="J25" s="71">
        <f t="shared" si="0"/>
        <v>14.406402845709202</v>
      </c>
      <c r="K25" s="34"/>
      <c r="L25" s="75"/>
      <c r="M25" s="45"/>
      <c r="N25" s="39"/>
    </row>
    <row r="26" spans="1:16" s="3" customFormat="1" ht="20.25" customHeight="1">
      <c r="A26" s="79">
        <v>4</v>
      </c>
      <c r="B26" s="7">
        <v>8</v>
      </c>
      <c r="C26" s="41">
        <v>10142599680</v>
      </c>
      <c r="D26" s="42" t="s">
        <v>106</v>
      </c>
      <c r="E26" s="64">
        <v>40451</v>
      </c>
      <c r="F26" s="57" t="s">
        <v>34</v>
      </c>
      <c r="G26" s="58" t="s">
        <v>58</v>
      </c>
      <c r="H26" s="35">
        <v>2.6412037037037036E-2</v>
      </c>
      <c r="I26" s="35">
        <f t="shared" si="1"/>
        <v>3.6226851851851836E-3</v>
      </c>
      <c r="J26" s="71">
        <f t="shared" si="0"/>
        <v>14.198071866783524</v>
      </c>
      <c r="K26" s="34"/>
      <c r="L26" s="74"/>
      <c r="M26" s="45"/>
      <c r="N26" s="39"/>
    </row>
    <row r="27" spans="1:16" s="3" customFormat="1" ht="20.25" customHeight="1">
      <c r="A27" s="79">
        <v>5</v>
      </c>
      <c r="B27" s="7">
        <v>13</v>
      </c>
      <c r="C27" s="41">
        <v>10143260088</v>
      </c>
      <c r="D27" s="42" t="s">
        <v>85</v>
      </c>
      <c r="E27" s="64">
        <v>40419</v>
      </c>
      <c r="F27" s="57" t="s">
        <v>35</v>
      </c>
      <c r="G27" s="58" t="s">
        <v>58</v>
      </c>
      <c r="H27" s="35">
        <v>2.6840277777777779E-2</v>
      </c>
      <c r="I27" s="35">
        <f t="shared" si="1"/>
        <v>4.0509259259259266E-3</v>
      </c>
      <c r="J27" s="71">
        <f t="shared" si="0"/>
        <v>13.971539456662354</v>
      </c>
      <c r="K27" s="34"/>
      <c r="L27" s="74"/>
      <c r="M27" s="45"/>
      <c r="N27" s="39"/>
    </row>
    <row r="28" spans="1:16" s="3" customFormat="1" ht="20.25" customHeight="1">
      <c r="A28" s="79">
        <v>6</v>
      </c>
      <c r="B28" s="7">
        <v>15</v>
      </c>
      <c r="C28" s="41">
        <v>10153942014</v>
      </c>
      <c r="D28" s="42" t="s">
        <v>109</v>
      </c>
      <c r="E28" s="64">
        <v>40227</v>
      </c>
      <c r="F28" s="57" t="s">
        <v>71</v>
      </c>
      <c r="G28" s="58" t="s">
        <v>58</v>
      </c>
      <c r="H28" s="35"/>
      <c r="I28" s="35"/>
      <c r="J28" s="71"/>
      <c r="K28" s="34" t="s">
        <v>65</v>
      </c>
      <c r="L28" s="75"/>
      <c r="M28" s="45"/>
      <c r="N28" s="39"/>
    </row>
    <row r="29" spans="1:16" s="3" customFormat="1" ht="20.25" customHeight="1">
      <c r="A29" s="79">
        <v>7</v>
      </c>
      <c r="B29" s="7">
        <v>3</v>
      </c>
      <c r="C29" s="41">
        <v>10137667232</v>
      </c>
      <c r="D29" s="42" t="s">
        <v>47</v>
      </c>
      <c r="E29" s="64">
        <v>40289</v>
      </c>
      <c r="F29" s="57" t="s">
        <v>71</v>
      </c>
      <c r="G29" s="58" t="s">
        <v>36</v>
      </c>
      <c r="H29" s="35"/>
      <c r="I29" s="35"/>
      <c r="J29" s="71"/>
      <c r="K29" s="34" t="s">
        <v>65</v>
      </c>
      <c r="L29" s="75"/>
      <c r="M29" s="45"/>
      <c r="N29" s="39"/>
    </row>
    <row r="30" spans="1:16" s="3" customFormat="1" ht="20.25" customHeight="1">
      <c r="A30" s="79">
        <v>8</v>
      </c>
      <c r="B30" s="7">
        <v>20</v>
      </c>
      <c r="C30" s="41">
        <v>10143355270</v>
      </c>
      <c r="D30" s="42" t="s">
        <v>118</v>
      </c>
      <c r="E30" s="64">
        <v>40262</v>
      </c>
      <c r="F30" s="81" t="s">
        <v>72</v>
      </c>
      <c r="G30" s="58" t="s">
        <v>58</v>
      </c>
      <c r="H30" s="35"/>
      <c r="I30" s="35"/>
      <c r="J30" s="71"/>
      <c r="K30" s="34" t="s">
        <v>65</v>
      </c>
      <c r="L30" s="75"/>
      <c r="M30" s="45"/>
      <c r="N30" s="39"/>
    </row>
    <row r="31" spans="1:16" s="3" customFormat="1" ht="20.25" customHeight="1">
      <c r="A31" s="79">
        <v>9</v>
      </c>
      <c r="B31" s="7">
        <v>19</v>
      </c>
      <c r="C31" s="41">
        <v>10165282324</v>
      </c>
      <c r="D31" s="42" t="s">
        <v>88</v>
      </c>
      <c r="E31" s="64">
        <v>40090</v>
      </c>
      <c r="F31" s="81" t="s">
        <v>72</v>
      </c>
      <c r="G31" s="58" t="s">
        <v>58</v>
      </c>
      <c r="H31" s="35"/>
      <c r="I31" s="35"/>
      <c r="J31" s="71"/>
      <c r="K31" s="34" t="s">
        <v>64</v>
      </c>
      <c r="L31" s="75"/>
      <c r="M31" s="45"/>
      <c r="N31" s="39"/>
    </row>
    <row r="32" spans="1:16" s="3" customFormat="1" ht="20.25" customHeight="1">
      <c r="A32" s="79">
        <v>10</v>
      </c>
      <c r="B32" s="7">
        <v>14</v>
      </c>
      <c r="C32" s="41">
        <v>10143841583</v>
      </c>
      <c r="D32" s="42" t="s">
        <v>113</v>
      </c>
      <c r="E32" s="64">
        <v>40199</v>
      </c>
      <c r="F32" s="57" t="s">
        <v>71</v>
      </c>
      <c r="G32" s="58" t="s">
        <v>58</v>
      </c>
      <c r="H32" s="35"/>
      <c r="I32" s="35"/>
      <c r="J32" s="71"/>
      <c r="K32" s="34" t="s">
        <v>64</v>
      </c>
      <c r="L32" s="75"/>
      <c r="M32" s="45"/>
      <c r="N32" s="39"/>
    </row>
    <row r="33" spans="1:34" s="3" customFormat="1" ht="20.25" customHeight="1">
      <c r="A33" s="79">
        <v>11</v>
      </c>
      <c r="B33" s="7">
        <v>10</v>
      </c>
      <c r="C33" s="41">
        <v>10165333551</v>
      </c>
      <c r="D33" s="42" t="s">
        <v>84</v>
      </c>
      <c r="E33" s="64">
        <v>40158</v>
      </c>
      <c r="F33" s="57" t="s">
        <v>35</v>
      </c>
      <c r="G33" s="58" t="s">
        <v>58</v>
      </c>
      <c r="H33" s="35"/>
      <c r="I33" s="35"/>
      <c r="J33" s="71"/>
      <c r="K33" s="34" t="s">
        <v>128</v>
      </c>
      <c r="L33" s="75"/>
      <c r="M33" s="45"/>
      <c r="N33" s="39"/>
    </row>
    <row r="34" spans="1:34" s="3" customFormat="1" ht="20.25" customHeight="1">
      <c r="A34" s="79">
        <v>12</v>
      </c>
      <c r="B34" s="7">
        <v>17</v>
      </c>
      <c r="C34" s="41">
        <v>10143333345</v>
      </c>
      <c r="D34" s="42" t="s">
        <v>82</v>
      </c>
      <c r="E34" s="64">
        <v>40360</v>
      </c>
      <c r="F34" s="57" t="s">
        <v>72</v>
      </c>
      <c r="G34" s="58" t="s">
        <v>58</v>
      </c>
      <c r="H34" s="35"/>
      <c r="I34" s="35"/>
      <c r="J34" s="71"/>
      <c r="K34" s="34" t="s">
        <v>128</v>
      </c>
      <c r="L34" s="75"/>
      <c r="M34" s="45"/>
      <c r="N34" s="39"/>
    </row>
    <row r="35" spans="1:34" s="3" customFormat="1" ht="20.25" customHeight="1">
      <c r="A35" s="79">
        <v>13</v>
      </c>
      <c r="B35" s="7">
        <v>22</v>
      </c>
      <c r="C35" s="41">
        <v>10130344641</v>
      </c>
      <c r="D35" s="42" t="s">
        <v>89</v>
      </c>
      <c r="E35" s="64">
        <v>40415</v>
      </c>
      <c r="F35" s="81" t="s">
        <v>72</v>
      </c>
      <c r="G35" s="58" t="s">
        <v>58</v>
      </c>
      <c r="H35" s="35"/>
      <c r="I35" s="35"/>
      <c r="J35" s="71"/>
      <c r="K35" s="34" t="s">
        <v>128</v>
      </c>
      <c r="L35" s="75"/>
      <c r="M35" s="45"/>
      <c r="N35" s="39"/>
    </row>
    <row r="36" spans="1:34" s="3" customFormat="1" ht="20.25" customHeight="1">
      <c r="A36" s="79">
        <v>14</v>
      </c>
      <c r="B36" s="7">
        <v>18</v>
      </c>
      <c r="C36" s="41">
        <v>10130612908</v>
      </c>
      <c r="D36" s="42" t="s">
        <v>86</v>
      </c>
      <c r="E36" s="64">
        <v>40324</v>
      </c>
      <c r="F36" s="81" t="s">
        <v>72</v>
      </c>
      <c r="G36" s="58" t="s">
        <v>58</v>
      </c>
      <c r="H36" s="35"/>
      <c r="I36" s="35"/>
      <c r="J36" s="71"/>
      <c r="K36" s="34" t="s">
        <v>128</v>
      </c>
      <c r="L36" s="75"/>
      <c r="M36" s="45"/>
      <c r="N36" s="39"/>
    </row>
    <row r="37" spans="1:34" ht="15">
      <c r="A37" s="92" t="s">
        <v>29</v>
      </c>
      <c r="B37" s="92"/>
      <c r="C37" s="92"/>
      <c r="D37" s="92"/>
      <c r="E37" s="92"/>
      <c r="F37" s="88" t="s">
        <v>4</v>
      </c>
      <c r="G37" s="88"/>
      <c r="H37" s="88"/>
      <c r="I37" s="88"/>
      <c r="J37" s="88"/>
      <c r="K37" s="88"/>
      <c r="M37" s="6"/>
    </row>
    <row r="38" spans="1:34" ht="15">
      <c r="A38" s="70" t="s">
        <v>136</v>
      </c>
      <c r="B38" s="70"/>
      <c r="C38" s="16"/>
      <c r="D38" s="16"/>
      <c r="E38" s="77"/>
      <c r="F38" s="16"/>
      <c r="G38" s="23" t="s">
        <v>31</v>
      </c>
      <c r="H38" s="76">
        <v>2</v>
      </c>
      <c r="I38" s="68"/>
      <c r="J38" s="67" t="s">
        <v>66</v>
      </c>
      <c r="K38" s="76">
        <f>COUNTIF(F23:F36,"ЗМС")</f>
        <v>0</v>
      </c>
      <c r="L38" s="40"/>
      <c r="M38" s="6"/>
      <c r="N38" s="40"/>
    </row>
    <row r="39" spans="1:34" ht="15">
      <c r="A39" s="70" t="s">
        <v>137</v>
      </c>
      <c r="B39" s="70"/>
      <c r="C39" s="16"/>
      <c r="D39" s="16"/>
      <c r="E39" s="77"/>
      <c r="F39" s="16"/>
      <c r="G39" s="23" t="s">
        <v>20</v>
      </c>
      <c r="H39" s="76">
        <f>H40+H44</f>
        <v>14</v>
      </c>
      <c r="I39" s="23"/>
      <c r="J39" s="69" t="s">
        <v>23</v>
      </c>
      <c r="K39" s="76">
        <f>COUNTIF(F23:F36,"МСМК")</f>
        <v>0</v>
      </c>
      <c r="L39" s="40"/>
      <c r="M39" s="6"/>
    </row>
    <row r="40" spans="1:34" ht="15">
      <c r="A40" s="70" t="s">
        <v>135</v>
      </c>
      <c r="B40" s="70"/>
      <c r="C40" s="4"/>
      <c r="D40" s="4"/>
      <c r="E40" s="59"/>
      <c r="F40" s="13"/>
      <c r="G40" s="23" t="s">
        <v>21</v>
      </c>
      <c r="H40" s="76">
        <f>H41+H42+H43</f>
        <v>14</v>
      </c>
      <c r="I40" s="68"/>
      <c r="J40" s="67" t="s">
        <v>28</v>
      </c>
      <c r="K40" s="76">
        <f>COUNTIF(F23:F36,"МС")</f>
        <v>0</v>
      </c>
      <c r="L40" s="20"/>
      <c r="M40" s="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 ht="15">
      <c r="A41" s="70" t="s">
        <v>133</v>
      </c>
      <c r="B41" s="70"/>
      <c r="C41" s="4"/>
      <c r="D41" s="4"/>
      <c r="E41" s="59"/>
      <c r="F41" s="13"/>
      <c r="G41" s="23" t="s">
        <v>22</v>
      </c>
      <c r="H41" s="76">
        <f>COUNT(A23:A36)</f>
        <v>14</v>
      </c>
      <c r="I41" s="68"/>
      <c r="J41" s="69" t="s">
        <v>19</v>
      </c>
      <c r="K41" s="76">
        <f>COUNTIF(F23:F36,"КМС")</f>
        <v>0</v>
      </c>
      <c r="L41" s="50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 ht="15">
      <c r="A42" s="4"/>
      <c r="B42" s="4"/>
      <c r="C42" s="4"/>
      <c r="D42" s="4"/>
      <c r="E42" s="59"/>
      <c r="F42" s="13"/>
      <c r="G42" s="23" t="s">
        <v>32</v>
      </c>
      <c r="H42" s="76">
        <f>COUNTIF(A23:A36,"НФ")</f>
        <v>0</v>
      </c>
      <c r="I42" s="68"/>
      <c r="J42" s="69" t="s">
        <v>34</v>
      </c>
      <c r="K42" s="76">
        <f>COUNTIF(F23:F36,"1 СР")</f>
        <v>4</v>
      </c>
      <c r="L42" s="50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 ht="15">
      <c r="A43" s="4"/>
      <c r="B43" s="4"/>
      <c r="C43" s="4"/>
      <c r="D43" s="4"/>
      <c r="E43" s="59"/>
      <c r="F43" s="13"/>
      <c r="G43" s="23" t="s">
        <v>37</v>
      </c>
      <c r="H43" s="76">
        <f>COUNTIF(A23:A36,"ДСКВ")</f>
        <v>0</v>
      </c>
      <c r="I43" s="68"/>
      <c r="J43" s="69" t="s">
        <v>35</v>
      </c>
      <c r="K43" s="76">
        <f>COUNTIF(F23:F36,"2 СР")</f>
        <v>2</v>
      </c>
      <c r="L43" s="50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 ht="15">
      <c r="A44" s="4"/>
      <c r="B44" s="4"/>
      <c r="C44" s="4"/>
      <c r="D44" s="4"/>
      <c r="E44" s="59"/>
      <c r="F44" s="13"/>
      <c r="G44" s="23" t="s">
        <v>33</v>
      </c>
      <c r="H44" s="76">
        <f>COUNTIF(A23:A36,"НС")</f>
        <v>0</v>
      </c>
      <c r="I44" s="23"/>
      <c r="J44" s="69" t="s">
        <v>71</v>
      </c>
      <c r="K44" s="76">
        <f>COUNTIF(F23:F36,"3 сп.р.")</f>
        <v>3</v>
      </c>
      <c r="L44" s="5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5.75">
      <c r="A45" s="36"/>
      <c r="B45" s="36"/>
      <c r="C45" s="36" t="s">
        <v>11</v>
      </c>
      <c r="D45" s="36"/>
      <c r="E45" s="73" t="s">
        <v>3</v>
      </c>
      <c r="F45" s="36"/>
      <c r="G45" s="36"/>
      <c r="H45" s="36" t="s">
        <v>17</v>
      </c>
      <c r="I45" s="36"/>
      <c r="J45" s="36"/>
      <c r="K45" s="36"/>
    </row>
    <row r="46" spans="1:34">
      <c r="B46" s="1"/>
      <c r="C46" s="1"/>
      <c r="F46" s="1"/>
      <c r="L46" s="40"/>
    </row>
    <row r="47" spans="1:34">
      <c r="A47" s="6"/>
      <c r="C47" s="6"/>
      <c r="E47" s="78"/>
      <c r="F47" s="6"/>
      <c r="G47" s="6"/>
      <c r="H47" s="6"/>
      <c r="I47" s="6"/>
      <c r="J47" s="6"/>
      <c r="K47" s="6"/>
      <c r="L47" s="40"/>
    </row>
    <row r="48" spans="1:34">
      <c r="B48" s="1"/>
      <c r="C48" s="1"/>
      <c r="F48" s="1"/>
      <c r="L48" s="40"/>
    </row>
    <row r="49" spans="1:34">
      <c r="B49" s="1"/>
      <c r="C49" s="1"/>
      <c r="F49" s="1"/>
      <c r="L49" s="40"/>
    </row>
    <row r="50" spans="1:34" ht="15.75">
      <c r="A50" s="37"/>
      <c r="B50" s="37"/>
      <c r="C50" s="44" t="s">
        <v>123</v>
      </c>
      <c r="D50" s="37"/>
      <c r="E50" s="80" t="s">
        <v>27</v>
      </c>
      <c r="F50" s="38"/>
      <c r="G50" s="37"/>
      <c r="H50" s="44" t="s">
        <v>122</v>
      </c>
      <c r="I50" s="38"/>
      <c r="J50" s="38"/>
      <c r="L50" s="40"/>
    </row>
    <row r="53" spans="1:34" s="3" customFormat="1" ht="18.75">
      <c r="B53" s="12"/>
      <c r="C53" s="11"/>
      <c r="E53" s="66"/>
      <c r="F53" s="15"/>
    </row>
    <row r="54" spans="1:34" s="3" customFormat="1" ht="18.75">
      <c r="B54" s="12"/>
      <c r="C54" s="11"/>
      <c r="E54" s="66"/>
      <c r="F54" s="15"/>
    </row>
    <row r="55" spans="1:34" s="6" customFormat="1" ht="18.75">
      <c r="A55" s="3"/>
      <c r="C55" s="5"/>
      <c r="D55" s="1"/>
      <c r="E55" s="65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6" customFormat="1" ht="18.75">
      <c r="A56" s="3"/>
      <c r="C56" s="5"/>
      <c r="D56" s="1"/>
      <c r="E56" s="65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</sheetData>
  <mergeCells count="17">
    <mergeCell ref="A6:L6"/>
    <mergeCell ref="A1:L1"/>
    <mergeCell ref="A2:L2"/>
    <mergeCell ref="A3:L3"/>
    <mergeCell ref="A4:L4"/>
    <mergeCell ref="A5:L5"/>
    <mergeCell ref="I13:K13"/>
    <mergeCell ref="I14:K14"/>
    <mergeCell ref="A16:G16"/>
    <mergeCell ref="A7:L7"/>
    <mergeCell ref="A8:L8"/>
    <mergeCell ref="A9:L9"/>
    <mergeCell ref="A10:L10"/>
    <mergeCell ref="A11:L11"/>
    <mergeCell ref="A12:K12"/>
    <mergeCell ref="A37:E37"/>
    <mergeCell ref="F37:K37"/>
  </mergeCells>
  <conditionalFormatting sqref="B23:B36">
    <cfRule type="duplicateValues" dxfId="2" priority="973"/>
    <cfRule type="duplicateValues" dxfId="1" priority="974"/>
    <cfRule type="duplicateValues" dxfId="0" priority="975"/>
  </conditionalFormatting>
  <printOptions horizontalCentered="1"/>
  <pageMargins left="0.19685039370078741" right="0.19685039370078741" top="0.39370078740157483" bottom="0.39370078740157483" header="0.15748031496062992" footer="0.11811023622047245"/>
  <pageSetup paperSize="256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24</vt:i4>
      </vt:variant>
    </vt:vector>
  </HeadingPairs>
  <TitlesOfParts>
    <vt:vector size="32" baseType="lpstr">
      <vt:lpstr>ГВ_Д13-14_УФО</vt:lpstr>
      <vt:lpstr>ГВ_Ю13-14_УФО</vt:lpstr>
      <vt:lpstr>ГВ_Д15-16_УФО</vt:lpstr>
      <vt:lpstr>ГВ_Ю15-16_УФО</vt:lpstr>
      <vt:lpstr>ХСС_Д13-14</vt:lpstr>
      <vt:lpstr>ХСС_Ю13-14</vt:lpstr>
      <vt:lpstr>ХСС_Д15-16</vt:lpstr>
      <vt:lpstr>ХСС_Ю15-16</vt:lpstr>
      <vt:lpstr>'ГВ_Д13-14_УФО'!Print_Area</vt:lpstr>
      <vt:lpstr>'ГВ_Д15-16_УФО'!Print_Area</vt:lpstr>
      <vt:lpstr>'ГВ_Ю13-14_УФО'!Print_Area</vt:lpstr>
      <vt:lpstr>'ГВ_Ю15-16_УФО'!Print_Area</vt:lpstr>
      <vt:lpstr>'ХСС_Д13-14'!Print_Area</vt:lpstr>
      <vt:lpstr>'ХСС_Д15-16'!Print_Area</vt:lpstr>
      <vt:lpstr>'ХСС_Ю13-14'!Print_Area</vt:lpstr>
      <vt:lpstr>'ХСС_Ю15-16'!Print_Area</vt:lpstr>
      <vt:lpstr>'ГВ_Д13-14_УФО'!Print_Titles</vt:lpstr>
      <vt:lpstr>'ГВ_Д15-16_УФО'!Print_Titles</vt:lpstr>
      <vt:lpstr>'ГВ_Ю13-14_УФО'!Print_Titles</vt:lpstr>
      <vt:lpstr>'ГВ_Ю15-16_УФО'!Print_Titles</vt:lpstr>
      <vt:lpstr>'ХСС_Д13-14'!Print_Titles</vt:lpstr>
      <vt:lpstr>'ХСС_Д15-16'!Print_Titles</vt:lpstr>
      <vt:lpstr>'ХСС_Ю13-14'!Print_Titles</vt:lpstr>
      <vt:lpstr>'ХСС_Ю15-16'!Print_Titles</vt:lpstr>
      <vt:lpstr>'ГВ_Д13-14_УФО'!Область_печати</vt:lpstr>
      <vt:lpstr>'ГВ_Д15-16_УФО'!Область_печати</vt:lpstr>
      <vt:lpstr>'ГВ_Ю13-14_УФО'!Область_печати</vt:lpstr>
      <vt:lpstr>'ГВ_Ю15-16_УФО'!Область_печати</vt:lpstr>
      <vt:lpstr>'ХСС_Д13-14'!Область_печати</vt:lpstr>
      <vt:lpstr>'ХСС_Д15-16'!Область_печати</vt:lpstr>
      <vt:lpstr>'ХСС_Ю13-14'!Область_печати</vt:lpstr>
      <vt:lpstr>'ХСС_Ю15-16'!Область_печати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2025-07-14T08:56:18Z</cp:lastPrinted>
  <dcterms:created xsi:type="dcterms:W3CDTF">1996-10-08T23:32:33Z</dcterms:created>
  <dcterms:modified xsi:type="dcterms:W3CDTF">2025-07-14T11:38:53Z</dcterms:modified>
</cp:coreProperties>
</file>