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гонка'!$A$1:$L$68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2" l="1"/>
  <c r="I37" i="2"/>
  <c r="I38" i="2"/>
  <c r="I39" i="2"/>
  <c r="I40" i="2"/>
  <c r="J23" i="2" l="1"/>
  <c r="J50" i="2"/>
  <c r="J49" i="2"/>
  <c r="J48" i="2"/>
  <c r="J47" i="2"/>
  <c r="J46" i="2"/>
  <c r="J45" i="2"/>
  <c r="J44" i="2"/>
  <c r="J43" i="2"/>
  <c r="J42" i="2"/>
  <c r="J41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H60" i="2" l="1"/>
  <c r="H59" i="2"/>
  <c r="H58" i="2"/>
  <c r="H57" i="2"/>
  <c r="H56" i="2"/>
  <c r="L57" i="2"/>
  <c r="L56" i="2"/>
  <c r="L55" i="2"/>
  <c r="L54" i="2"/>
  <c r="L53" i="2"/>
  <c r="L58" i="2"/>
  <c r="L59" i="2"/>
  <c r="I68" i="2"/>
  <c r="G68" i="2"/>
  <c r="H55" i="2" l="1"/>
  <c r="H54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<sst xmlns="http://schemas.openxmlformats.org/spreadsheetml/2006/main" count="423" uniqueCount="268">
  <si>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</si>
  <si>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</si>
  <si>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</si>
  <si>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</si>
  <si>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</si>
  <si>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</si>
  <si>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</si>
  <si>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</si>
  <si>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</si>
  <si>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</si>
  <si>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</si>
  <si>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</si>
  <si>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</si>
  <si>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</si>
  <si>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</si>
  <si>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</si>
  <si>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</si>
  <si>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</si>
  <si>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</si>
  <si>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</si>
  <si>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</si>
  <si>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</si>
  <si>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</si>
  <si>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</si>
  <si>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</si>
  <si>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</si>
  <si>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</si>
  <si>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</si>
  <si>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</si>
  <si>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</si>
  <si>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</si>
  <si>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</si>
  <si>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</si>
  <si>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</si>
  <si>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</si>
  <si>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</si>
  <si>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</si>
  <si>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</si>
  <si>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</si>
  <si>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</si>
  <si>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</si>
  <si>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</si>
  <si>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</si>
  <si>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</si>
  <si>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</si>
  <si>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</si>
  <si>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</si>
  <si>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</si>
  <si>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</si>
  <si>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</si>
  <si>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</si>
  <si>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</si>
  <si>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</si>
  <si>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</si>
  <si>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</si>
  <si>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</si>
  <si>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</si>
  <si>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</si>
  <si>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</si>
  <si>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</si>
  <si>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</si>
  <si>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</si>
  <si>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</si>
  <si>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</si>
  <si>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</si>
  <si>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</si>
  <si>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</si>
  <si>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</si>
  <si>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</si>
  <si>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</si>
  <si>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</si>
  <si>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</si>
  <si>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</si>
  <si>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</si>
  <si>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</si>
  <si>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</si>
  <si>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</si>
  <si>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</si>
  <si>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</si>
  <si>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</si>
  <si>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</si>
  <si>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</si>
  <si>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</si>
  <si>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</si>
  <si>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</si>
  <si>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</si>
  <si>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</si>
  <si>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</si>
  <si>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</si>
  <si>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</si>
  <si>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</si>
  <si>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</si>
  <si>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</si>
  <si>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</si>
  <si>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</si>
  <si>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</si>
  <si>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</si>
  <si>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</si>
  <si>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</si>
  <si>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</si>
  <si>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</si>
  <si>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</si>
  <si>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</si>
  <si>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</si>
  <si>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</si>
  <si>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</si>
  <si>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</si>
  <si>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</si>
  <si>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</si>
  <si>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</si>
  <si>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</si>
  <si>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</si>
  <si>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</si>
  <si>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</si>
  <si>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</si>
  <si>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</si>
  <si>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</si>
  <si>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</si>
  <si>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</si>
  <si>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</si>
  <si>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</si>
  <si>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</si>
  <si>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</si>
  <si>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</si>
  <si>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</si>
  <si>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</si>
  <si>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</si>
  <si>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</si>
  <si>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</si>
  <si>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</si>
  <si>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</si>
  <si>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</si>
  <si>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</si>
  <si>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</si>
  <si>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</si>
  <si>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</si>
  <si>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</si>
  <si>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</si>
  <si>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</si>
  <si>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</si>
  <si>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</si>
  <si>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</si>
  <si>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</si>
  <si>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</si>
  <si>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</si>
  <si>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</si>
  <si>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</si>
  <si>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</si>
  <si>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</si>
  <si>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</si>
  <si>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</si>
  <si>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</si>
  <si>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</si>
  <si>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</si>
  <si>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</si>
  <si>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</si>
  <si>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</si>
  <si>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</si>
  <si>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</si>
  <si>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</si>
  <si>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</si>
  <si>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</si>
  <si>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</si>
  <si>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</si>
  <si>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</si>
  <si>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</si>
  <si>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</si>
  <si>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</si>
  <si>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</si>
  <si>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</si>
  <si>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</si>
  <si>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</si>
  <si>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</si>
  <si>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</si>
  <si>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</si>
  <si>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</si>
  <si>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</si>
  <si>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</si>
  <si>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</si>
  <si>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</si>
  <si>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</si>
  <si>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</si>
  <si>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</si>
  <si>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</si>
  <si>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</si>
  <si>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</si>
  <si>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</si>
  <si>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</si>
  <si>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</si>
  <si>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шоссе - групповая гонка</t>
  </si>
  <si>
    <t>№ ВРВС: 0080601611Я</t>
  </si>
  <si>
    <t>Женщины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</si>
  <si>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Майкоп</t>
    </r>
  </si>
  <si>
    <t>Азаров С.Н. (ВК, г.Санкт-Петербург)</t>
  </si>
  <si>
    <t>КРЫЛОВА Седа</t>
  </si>
  <si>
    <t>16.09.1994</t>
  </si>
  <si>
    <t>МАЛОМУРА Екатерина</t>
  </si>
  <si>
    <t>05.07.1982</t>
  </si>
  <si>
    <t>Забайкальский край</t>
  </si>
  <si>
    <t>СЪЕДИНА Александра</t>
  </si>
  <si>
    <t>01.07.1993</t>
  </si>
  <si>
    <t>Хабаровский край</t>
  </si>
  <si>
    <t>ЛИХАНОВА Марина</t>
  </si>
  <si>
    <t>27.10.1990</t>
  </si>
  <si>
    <t>Республика Бурятия</t>
  </si>
  <si>
    <t>ЧЕРНЫШОВА Галина</t>
  </si>
  <si>
    <t>21.11.1993</t>
  </si>
  <si>
    <t>ФАДЕЕВА Екатерина</t>
  </si>
  <si>
    <t>19.02.2002</t>
  </si>
  <si>
    <t>СЫРАДОЕВА Маргарита</t>
  </si>
  <si>
    <t>06.04.1995</t>
  </si>
  <si>
    <t>Иркутская область</t>
  </si>
  <si>
    <t>ЖАПАРОВА Регина</t>
  </si>
  <si>
    <t>12.10.1999</t>
  </si>
  <si>
    <t>НФ</t>
  </si>
  <si>
    <t>КУРАКИНА Анна</t>
  </si>
  <si>
    <t>09.12.1998</t>
  </si>
  <si>
    <t>ИВАНОВА Ирина</t>
  </si>
  <si>
    <t>28.02.1998</t>
  </si>
  <si>
    <t>КАЗАНЦЕВА Виктория</t>
  </si>
  <si>
    <t>10.08.1998</t>
  </si>
  <si>
    <t>Вологодская область</t>
  </si>
  <si>
    <t>ПРИХОДЬКО Дарья</t>
  </si>
  <si>
    <t>11.08.2001</t>
  </si>
  <si>
    <t>ШАРАХМАТОВА Виктория</t>
  </si>
  <si>
    <t>30.10.2000</t>
  </si>
  <si>
    <t>Краснодарский край</t>
  </si>
  <si>
    <t>БУНЕЕВА Дарья</t>
  </si>
  <si>
    <t>19.06.2002</t>
  </si>
  <si>
    <t>ПЕЧЕРСКИХ Анастасия</t>
  </si>
  <si>
    <t>28.01.2002</t>
  </si>
  <si>
    <t>ВСЕРОССИЙСКИЕ СОРЕВНОВАНИЯ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</si>
  <si>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26 августа 2021 года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</si>
  <si>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24м</t>
    </r>
  </si>
  <si>
    <t>№ ЕКП 2021: 33272</t>
  </si>
  <si>
    <t>13,0 км/4</t>
  </si>
  <si>
    <t>Температура: +27/+29</t>
  </si>
  <si>
    <t>Влажность: 67%</t>
  </si>
  <si>
    <t>Осадки: преимущественно облачно</t>
  </si>
  <si>
    <t>Ветер: 2,0 м/с</t>
  </si>
  <si>
    <t>МАТИНА Ирина</t>
  </si>
  <si>
    <t>27.02.2003</t>
  </si>
  <si>
    <t>НОВИКОВА Кристина</t>
  </si>
  <si>
    <t>20.03.2003</t>
  </si>
  <si>
    <t>ФАТХЕЛИСЛАМОВА Дания</t>
  </si>
  <si>
    <t>28.05.2004</t>
  </si>
  <si>
    <t>ПРОЗОРОВА Елизавета</t>
  </si>
  <si>
    <t>17.01.2003</t>
  </si>
  <si>
    <t>ЗАХОДЯКО Алиса</t>
  </si>
  <si>
    <t>25.11.2004</t>
  </si>
  <si>
    <t>КОМОГОРОВА Екатерина</t>
  </si>
  <si>
    <t>01.08.2004</t>
  </si>
  <si>
    <t>МОГИЛЕВСКАЯ Анастасия</t>
  </si>
  <si>
    <t>12.09.2003</t>
  </si>
  <si>
    <t>СЕМЫШЕВА Таисия</t>
  </si>
  <si>
    <t>16.06.2004</t>
  </si>
  <si>
    <t>СИМАКОВА Алена</t>
  </si>
  <si>
    <t>05.11.2004</t>
  </si>
  <si>
    <t>ИВАНОВА Марианна</t>
  </si>
  <si>
    <t>06.04.2004</t>
  </si>
  <si>
    <t>ВОЛОВИК Диана</t>
  </si>
  <si>
    <t>21.11.2004</t>
  </si>
  <si>
    <t>ВОЛИК Екатерина</t>
  </si>
  <si>
    <t>09.05.2004</t>
  </si>
  <si>
    <t>СОЛДАТОВА Екатерина</t>
  </si>
  <si>
    <t>17.09.2004</t>
  </si>
  <si>
    <t>Республика Хакасия</t>
  </si>
  <si>
    <t>Понижение. §2.12.007  п.5.1 кроссинг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</si>
</sst>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8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6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27" xfId="4" applyNumberFormat="1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 wrapText="1"/>
    </xf>
    <xf numFmtId="0" fontId="3" fillId="0" borderId="49" xfId="4" applyFont="1" applyBorder="1" applyAlignment="1">
      <alignment horizontal="center" vertical="center"/>
    </xf>
    <xf numFmtId="0" fontId="3" fillId="0" borderId="45" xfId="4" applyNumberFormat="1" applyFont="1" applyBorder="1" applyAlignment="1">
      <alignment horizontal="center" vertical="center" wrapText="1"/>
    </xf>
    <xf numFmtId="0" fontId="3" fillId="0" borderId="45" xfId="4" applyFont="1" applyBorder="1" applyAlignment="1">
      <alignment horizontal="left" vertical="center" wrapText="1"/>
    </xf>
    <xf numFmtId="14" fontId="3" fillId="0" borderId="45" xfId="4" applyNumberFormat="1" applyFont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 wrapText="1"/>
    </xf>
    <xf numFmtId="0" fontId="23" fillId="0" borderId="45" xfId="5" applyFont="1" applyFill="1" applyBorder="1" applyAlignment="1">
      <alignment horizontal="center" vertical="center" wrapText="1"/>
    </xf>
    <xf numFmtId="165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45" xfId="4" applyNumberFormat="1" applyFont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4" applyFont="1" applyFill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344802</xdr:colOff>
      <xdr:row>0</xdr:row>
      <xdr:rowOff>89270</xdr:rowOff>
    </xdr:from>
    <xdr:to>
      <xdr:col>3</xdr:col>
      <xdr:colOff>217009</xdr:colOff>
      <xdr:row>3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115" y="89270"/>
          <a:ext cx="812800" cy="66082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98068</xdr:colOff>
      <xdr:row>3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74380" cy="750094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</xdr:colOff>
      <xdr:row>0</xdr:row>
      <xdr:rowOff>74544</xdr:rowOff>
    </xdr:from>
    <xdr:to>
      <xdr:col>11</xdr:col>
      <xdr:colOff>670565</xdr:colOff>
      <xdr:row>2</xdr:row>
      <xdr:rowOff>226219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0781" y="74544"/>
          <a:ext cx="646753" cy="651738"/>
        </a:xfrm>
        <a:prstGeom prst="rect">
          <a:avLst/>
        </a:prstGeom>
      </xdr:spPr>
    </xdr:pic>
    <xdr:clientData/>
  </xdr:twoCellAnchor>
  <xdr:oneCellAnchor>
    <xdr:from>
      <xdr:col>6</xdr:col>
      <xdr:colOff>511969</xdr:colOff>
      <xdr:row>63</xdr:row>
      <xdr:rowOff>35719</xdr:rowOff>
    </xdr:from>
    <xdr:ext cx="1177636" cy="432955"/>
    <xdr:pic>
      <xdr:nvPicPr>
        <xdr:cNvPr id="5" name="Picture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581" t="25242" r="31959" b="34046"/>
        <a:stretch/>
      </xdr:blipFill>
      <xdr:spPr>
        <a:xfrm>
          <a:off x="5214938" y="17287875"/>
          <a:ext cx="1177636" cy="432955"/>
        </a:xfrm>
        <a:prstGeom prst="rect">
          <a:avLst/>
        </a:prstGeom>
      </xdr:spPr>
    </xdr:pic>
    <xdr:clientData/>
  </xdr:oneCellAnchor>
  <xdr:oneCellAnchor>
    <xdr:from>
      <xdr:col>9</xdr:col>
      <xdr:colOff>130969</xdr:colOff>
      <xdr:row>62</xdr:row>
      <xdr:rowOff>154781</xdr:rowOff>
    </xdr:from>
    <xdr:ext cx="1402773" cy="562841"/>
    <xdr:pic>
      <xdr:nvPicPr>
        <xdr:cNvPr id="6" name="Picture 12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0394" t="60764" r="6053" b="13589"/>
        <a:stretch/>
      </xdr:blipFill>
      <xdr:spPr>
        <a:xfrm>
          <a:off x="8417719" y="12942094"/>
          <a:ext cx="1402773" cy="5628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6" t="s">
        <v>37</v>
      </c>
      <c r="B1" s="196"/>
      <c r="C1" s="196"/>
      <c r="D1" s="196"/>
      <c r="E1" s="196"/>
      <c r="F1" s="196"/>
      <c r="G1" s="196"/>
    </row>
    <row r="2" spans="1:9" ht="15.75" customHeight="1" x14ac:dyDescent="0.2">
      <c r="A2" s="197" t="s">
        <v>59</v>
      </c>
      <c r="B2" s="197"/>
      <c r="C2" s="197"/>
      <c r="D2" s="197"/>
      <c r="E2" s="197"/>
      <c r="F2" s="197"/>
      <c r="G2" s="197"/>
    </row>
    <row r="3" spans="1:9" ht="21" x14ac:dyDescent="0.2">
      <c r="A3" s="196" t="s">
        <v>38</v>
      </c>
      <c r="B3" s="196"/>
      <c r="C3" s="196"/>
      <c r="D3" s="196"/>
      <c r="E3" s="196"/>
      <c r="F3" s="196"/>
      <c r="G3" s="196"/>
    </row>
    <row r="4" spans="1:9" ht="21" x14ac:dyDescent="0.2">
      <c r="A4" s="196" t="s">
        <v>55</v>
      </c>
      <c r="B4" s="196"/>
      <c r="C4" s="196"/>
      <c r="D4" s="196"/>
      <c r="E4" s="196"/>
      <c r="F4" s="196"/>
      <c r="G4" s="196"/>
    </row>
    <row r="5" spans="1:9" s="2" customFormat="1" ht="28.5" x14ac:dyDescent="0.2">
      <c r="A5" s="198" t="s">
        <v>25</v>
      </c>
      <c r="B5" s="198"/>
      <c r="C5" s="198"/>
      <c r="D5" s="198"/>
      <c r="E5" s="198"/>
      <c r="F5" s="198"/>
      <c r="G5" s="198"/>
      <c r="I5" s="3"/>
    </row>
    <row r="6" spans="1:9" s="2" customFormat="1" ht="18" customHeight="1" thickBot="1" x14ac:dyDescent="0.25">
      <c r="A6" s="188" t="s">
        <v>39</v>
      </c>
      <c r="B6" s="188"/>
      <c r="C6" s="188"/>
      <c r="D6" s="188"/>
      <c r="E6" s="188"/>
      <c r="F6" s="188"/>
      <c r="G6" s="188"/>
    </row>
    <row r="7" spans="1:9" ht="18" customHeight="1" thickTop="1" x14ac:dyDescent="0.2">
      <c r="A7" s="189" t="s">
        <v>0</v>
      </c>
      <c r="B7" s="190"/>
      <c r="C7" s="190"/>
      <c r="D7" s="190"/>
      <c r="E7" s="190"/>
      <c r="F7" s="190"/>
      <c r="G7" s="191"/>
    </row>
    <row r="8" spans="1:9" ht="18" customHeight="1" x14ac:dyDescent="0.2">
      <c r="A8" s="192" t="s">
        <v>1</v>
      </c>
      <c r="B8" s="193"/>
      <c r="C8" s="193"/>
      <c r="D8" s="193"/>
      <c r="E8" s="193"/>
      <c r="F8" s="193"/>
      <c r="G8" s="194"/>
    </row>
    <row r="9" spans="1:9" ht="19.5" customHeight="1" x14ac:dyDescent="0.2">
      <c r="A9" s="192" t="s">
        <v>2</v>
      </c>
      <c r="B9" s="193"/>
      <c r="C9" s="193"/>
      <c r="D9" s="193"/>
      <c r="E9" s="193"/>
      <c r="F9" s="193"/>
      <c r="G9" s="194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5" t="s">
        <v>27</v>
      </c>
      <c r="E11" s="195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201" t="s">
        <v>26</v>
      </c>
      <c r="B18" s="203" t="s">
        <v>19</v>
      </c>
      <c r="C18" s="203" t="s">
        <v>20</v>
      </c>
      <c r="D18" s="205" t="s">
        <v>21</v>
      </c>
      <c r="E18" s="203" t="s">
        <v>22</v>
      </c>
      <c r="F18" s="203" t="s">
        <v>29</v>
      </c>
      <c r="G18" s="199" t="s">
        <v>23</v>
      </c>
    </row>
    <row r="19" spans="1:13" s="36" customFormat="1" ht="22.5" customHeight="1" x14ac:dyDescent="0.2">
      <c r="A19" s="202"/>
      <c r="B19" s="204"/>
      <c r="C19" s="204"/>
      <c r="D19" s="206"/>
      <c r="E19" s="204"/>
      <c r="F19" s="207"/>
      <c r="G19" s="200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0.64102255339109804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0.76649999597815288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0.20145947925969998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0.53214342805477632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0.36175639883642019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0.15267432740152209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0.14415749301371317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0.24619343942760752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0.46593523581963647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0.69263170256617423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0.55054901489887886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0.72189102767925983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0.62586616939033946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0.75834908220173236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0.18974821587327717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0.85195461026754493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0.42411020775754649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0.90041250613535317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0.80449970448647079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0.3239899718936281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0.77577118029797487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0.32241633554204829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0.86067168735031097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0.40174515283013268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0.64023012869969842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0.84485549143373528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0.48998324711086882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0.96697879713094459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0.98240399698069303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0.63037013409749576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0.27852383505156086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0.62647503535355087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0.26709909959660671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0.96088414442514136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0.42219134627676624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0.95907088069949331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0.83612875907560003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0.74520044207606628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0.62932759182472797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0.53053832455242267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0.8747996081972188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0.88491928490008331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0.19261638097307532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0.45865562029616103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0.68093813240765944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5.5040766929631335E-2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8.5215678272620554E-2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0.97470433761062214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0.13805628181768792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0.18382268450926065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0.67468875157927444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0.7547111211222689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0.41616958472682919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0.39302224918579576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0.54907312351590565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7.9511464669373755E-2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0.15596854468956922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0.24159549005199588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0.20836882480184682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0.44426695196900201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0.45296172259500433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0.75168195873243204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0.10842117371184989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0.27382460495052452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0.37005024377165152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0.15458999880754332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0.88834416454623422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0.86027477822107867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0.98970673848027402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0.17947152641792252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0.53949954341195894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6.4529709586060857E-2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0.13903962692637539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0.78779918060131426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0.27582708968858527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8.8209148800736381E-3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0.97994133121621896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0.18901330564144825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0.87385964317967624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5.0340571985512228E-2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0.95092339092810185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0.23021064459086782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0.39453701014996878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0.93431274116360885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0.60451421325855159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0.99372015170644601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0.24115986067402106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7.4828687692235385E-2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0.16318149821194972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0.8717784151716097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0.92050882280712376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0.20844474264137947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1.4038312748831827E-2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69"/>
  <sheetViews>
    <sheetView tabSelected="1" view="pageBreakPreview" topLeftCell="A15" zoomScale="80" zoomScaleNormal="100" zoomScaleSheetLayoutView="80" workbookViewId="0">
      <selection activeCell="I23" sqref="I23:I40"/>
    </sheetView>
  </sheetViews>
  <sheetFormatPr defaultRowHeight="12.75" x14ac:dyDescent="0.2"/>
  <cols>
    <col min="1" max="1" width="6.125" style="65" customWidth="1"/>
    <col min="2" max="2" width="6.75" style="100" customWidth="1"/>
    <col min="3" max="3" width="12.375" style="100" customWidth="1"/>
    <col min="4" max="4" width="21.375" style="65" customWidth="1"/>
    <col min="5" max="5" width="9.625" style="65" customWidth="1"/>
    <col min="6" max="6" width="7.375" style="65" customWidth="1"/>
    <col min="7" max="7" width="21.875" style="65" customWidth="1"/>
    <col min="8" max="8" width="11.875" style="65" customWidth="1"/>
    <col min="9" max="9" width="13.25" style="65" customWidth="1"/>
    <col min="10" max="10" width="9.25" style="65" customWidth="1"/>
    <col min="11" max="11" width="11.875" style="65" customWidth="1"/>
    <col min="12" max="12" width="14.75" style="65" customWidth="1"/>
    <col min="13" max="16384" width="9" style="65"/>
  </cols>
  <sheetData>
    <row r="1" spans="1:12" ht="19.5" customHeight="1" x14ac:dyDescent="0.2">
      <c r="A1" s="230" t="s">
        <v>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9.5" customHeight="1" x14ac:dyDescent="0.2">
      <c r="A2" s="230" t="s">
        <v>59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9.5" customHeight="1" x14ac:dyDescent="0.2">
      <c r="A3" s="230" t="s">
        <v>38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9.5" customHeight="1" x14ac:dyDescent="0.2">
      <c r="A4" s="230" t="s">
        <v>55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1" t="s">
        <v>231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2" s="67" customFormat="1" ht="18" customHeight="1" x14ac:dyDescent="0.2">
      <c r="A7" s="229" t="s">
        <v>39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34" t="s">
        <v>40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6"/>
    </row>
    <row r="10" spans="1:12" ht="18" customHeight="1" x14ac:dyDescent="0.2">
      <c r="A10" s="237" t="s">
        <v>189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9"/>
    </row>
    <row r="11" spans="1:12" ht="19.5" customHeight="1" x14ac:dyDescent="0.2">
      <c r="A11" s="237" t="s">
        <v>191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9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2" t="s">
        <v>192</v>
      </c>
      <c r="B13" s="72"/>
      <c r="C13" s="101"/>
      <c r="D13" s="102"/>
      <c r="E13" s="73"/>
      <c r="F13" s="150"/>
      <c r="G13" s="153" t="s">
        <v>41</v>
      </c>
      <c r="H13" s="73"/>
      <c r="I13" s="73"/>
      <c r="J13" s="73"/>
      <c r="K13" s="74"/>
      <c r="L13" s="75" t="s">
        <v>190</v>
      </c>
    </row>
    <row r="14" spans="1:12" ht="15.75" x14ac:dyDescent="0.2">
      <c r="A14" s="76" t="s">
        <v>232</v>
      </c>
      <c r="B14" s="77"/>
      <c r="C14" s="103"/>
      <c r="D14" s="104"/>
      <c r="E14" s="78"/>
      <c r="F14" s="151"/>
      <c r="G14" s="154" t="s">
        <v>233</v>
      </c>
      <c r="H14" s="78"/>
      <c r="I14" s="78"/>
      <c r="J14" s="78"/>
      <c r="K14" s="79"/>
      <c r="L14" s="155" t="s">
        <v>234</v>
      </c>
    </row>
    <row r="15" spans="1:12" ht="15" x14ac:dyDescent="0.2">
      <c r="A15" s="240" t="s">
        <v>8</v>
      </c>
      <c r="B15" s="212"/>
      <c r="C15" s="212"/>
      <c r="D15" s="212"/>
      <c r="E15" s="212"/>
      <c r="F15" s="212"/>
      <c r="G15" s="241"/>
      <c r="H15" s="211" t="s">
        <v>9</v>
      </c>
      <c r="I15" s="212"/>
      <c r="J15" s="212"/>
      <c r="K15" s="212"/>
      <c r="L15" s="213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11</v>
      </c>
      <c r="I16" s="86"/>
      <c r="J16" s="86"/>
      <c r="K16" s="86"/>
      <c r="L16" s="87"/>
    </row>
    <row r="17" spans="1:18" ht="15" x14ac:dyDescent="0.2">
      <c r="A17" s="80" t="s">
        <v>12</v>
      </c>
      <c r="B17" s="81"/>
      <c r="C17" s="81"/>
      <c r="D17" s="88"/>
      <c r="E17" s="83"/>
      <c r="F17" s="82"/>
      <c r="G17" s="156" t="s">
        <v>57</v>
      </c>
      <c r="H17" s="85" t="s">
        <v>187</v>
      </c>
      <c r="I17" s="86"/>
      <c r="J17" s="86"/>
      <c r="K17" s="86"/>
      <c r="L17" s="87"/>
    </row>
    <row r="18" spans="1:18" ht="15" x14ac:dyDescent="0.2">
      <c r="A18" s="80" t="s">
        <v>14</v>
      </c>
      <c r="B18" s="81"/>
      <c r="C18" s="81"/>
      <c r="D18" s="88"/>
      <c r="E18" s="83"/>
      <c r="F18" s="82"/>
      <c r="G18" s="156" t="s">
        <v>31</v>
      </c>
      <c r="H18" s="85" t="s">
        <v>188</v>
      </c>
      <c r="I18" s="86"/>
      <c r="J18" s="86"/>
      <c r="K18" s="86"/>
      <c r="L18" s="87"/>
    </row>
    <row r="19" spans="1:18" ht="15.75" thickBot="1" x14ac:dyDescent="0.25">
      <c r="A19" s="80" t="s">
        <v>16</v>
      </c>
      <c r="B19" s="89"/>
      <c r="C19" s="89"/>
      <c r="D19" s="90"/>
      <c r="E19" s="90"/>
      <c r="F19" s="90"/>
      <c r="G19" s="157" t="s">
        <v>193</v>
      </c>
      <c r="H19" s="85" t="s">
        <v>186</v>
      </c>
      <c r="I19" s="86"/>
      <c r="J19" s="86"/>
      <c r="K19" s="158">
        <v>52</v>
      </c>
      <c r="L19" s="159" t="s">
        <v>235</v>
      </c>
    </row>
    <row r="20" spans="1:18" ht="6.7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8" s="95" customFormat="1" ht="21" customHeight="1" thickTop="1" x14ac:dyDescent="0.2">
      <c r="A21" s="242" t="s">
        <v>42</v>
      </c>
      <c r="B21" s="227" t="s">
        <v>19</v>
      </c>
      <c r="C21" s="227" t="s">
        <v>43</v>
      </c>
      <c r="D21" s="227" t="s">
        <v>20</v>
      </c>
      <c r="E21" s="227" t="s">
        <v>44</v>
      </c>
      <c r="F21" s="227" t="s">
        <v>45</v>
      </c>
      <c r="G21" s="227" t="s">
        <v>22</v>
      </c>
      <c r="H21" s="227" t="s">
        <v>46</v>
      </c>
      <c r="I21" s="227" t="s">
        <v>47</v>
      </c>
      <c r="J21" s="227" t="s">
        <v>48</v>
      </c>
      <c r="K21" s="232" t="s">
        <v>49</v>
      </c>
      <c r="L21" s="244" t="s">
        <v>23</v>
      </c>
    </row>
    <row r="22" spans="1:18" s="95" customFormat="1" ht="13.5" customHeight="1" x14ac:dyDescent="0.2">
      <c r="A22" s="243"/>
      <c r="B22" s="228"/>
      <c r="C22" s="228"/>
      <c r="D22" s="228"/>
      <c r="E22" s="228"/>
      <c r="F22" s="228"/>
      <c r="G22" s="228"/>
      <c r="H22" s="228"/>
      <c r="I22" s="228"/>
      <c r="J22" s="228"/>
      <c r="K22" s="233"/>
      <c r="L22" s="245"/>
    </row>
    <row r="23" spans="1:18" s="96" customFormat="1" ht="16.5" customHeight="1" x14ac:dyDescent="0.2">
      <c r="A23" s="167">
        <v>1</v>
      </c>
      <c r="B23" s="160">
        <v>2</v>
      </c>
      <c r="C23" s="160">
        <v>10008696537</v>
      </c>
      <c r="D23" s="105" t="s">
        <v>209</v>
      </c>
      <c r="E23" s="106" t="s">
        <v>210</v>
      </c>
      <c r="F23" s="97" t="s">
        <v>185</v>
      </c>
      <c r="G23" s="139" t="s">
        <v>63</v>
      </c>
      <c r="H23" s="181">
        <v>5.4803240740740743E-2</v>
      </c>
      <c r="I23" s="181"/>
      <c r="J23" s="149">
        <f t="shared" ref="J23:J50" si="0">IFERROR($K$19*3600/(HOUR(H23)*3600+MINUTE(H23)*60+SECOND(H23)),"")</f>
        <v>39.535374868004226</v>
      </c>
      <c r="K23" s="99"/>
      <c r="L23" s="168"/>
      <c r="M23" s="65"/>
      <c r="N23" s="65"/>
      <c r="O23" s="65"/>
      <c r="P23" s="65"/>
      <c r="Q23" s="65"/>
      <c r="R23" s="65"/>
    </row>
    <row r="24" spans="1:18" s="96" customFormat="1" ht="16.5" customHeight="1" x14ac:dyDescent="0.2">
      <c r="A24" s="167">
        <v>2</v>
      </c>
      <c r="B24" s="160">
        <v>12</v>
      </c>
      <c r="C24" s="160">
        <v>10007913564</v>
      </c>
      <c r="D24" s="105" t="s">
        <v>202</v>
      </c>
      <c r="E24" s="106" t="s">
        <v>203</v>
      </c>
      <c r="F24" s="97" t="s">
        <v>185</v>
      </c>
      <c r="G24" s="139" t="s">
        <v>204</v>
      </c>
      <c r="H24" s="181">
        <v>5.4918981481481478E-2</v>
      </c>
      <c r="I24" s="180">
        <f t="shared" ref="I24:I40" si="1">H24-$H$23</f>
        <v>1.157407407407357E-4</v>
      </c>
      <c r="J24" s="149">
        <f t="shared" si="0"/>
        <v>39.452054794520549</v>
      </c>
      <c r="K24" s="99"/>
      <c r="L24" s="168"/>
      <c r="M24" s="65"/>
      <c r="N24" s="65"/>
      <c r="O24" s="65"/>
      <c r="P24" s="65"/>
      <c r="Q24" s="65"/>
      <c r="R24" s="65"/>
    </row>
    <row r="25" spans="1:18" s="96" customFormat="1" ht="16.5" customHeight="1" x14ac:dyDescent="0.2">
      <c r="A25" s="167">
        <v>3</v>
      </c>
      <c r="B25" s="160">
        <v>4</v>
      </c>
      <c r="C25" s="160">
        <v>10023500858</v>
      </c>
      <c r="D25" s="105" t="s">
        <v>217</v>
      </c>
      <c r="E25" s="106" t="s">
        <v>218</v>
      </c>
      <c r="F25" s="108" t="s">
        <v>185</v>
      </c>
      <c r="G25" s="139" t="s">
        <v>63</v>
      </c>
      <c r="H25" s="181">
        <v>5.5219907407407405E-2</v>
      </c>
      <c r="I25" s="180">
        <f t="shared" si="1"/>
        <v>4.1666666666666241E-4</v>
      </c>
      <c r="J25" s="149">
        <f t="shared" si="0"/>
        <v>39.237057220708444</v>
      </c>
      <c r="K25" s="99"/>
      <c r="L25" s="169"/>
    </row>
    <row r="26" spans="1:18" s="96" customFormat="1" ht="20.25" customHeight="1" x14ac:dyDescent="0.2">
      <c r="A26" s="167">
        <v>4</v>
      </c>
      <c r="B26" s="160">
        <v>8</v>
      </c>
      <c r="C26" s="160">
        <v>10091997915</v>
      </c>
      <c r="D26" s="105" t="s">
        <v>199</v>
      </c>
      <c r="E26" s="106" t="s">
        <v>200</v>
      </c>
      <c r="F26" s="108" t="s">
        <v>185</v>
      </c>
      <c r="G26" s="139" t="s">
        <v>201</v>
      </c>
      <c r="H26" s="181">
        <v>5.5219907407407405E-2</v>
      </c>
      <c r="I26" s="180">
        <f t="shared" si="1"/>
        <v>4.1666666666666241E-4</v>
      </c>
      <c r="J26" s="149">
        <f t="shared" si="0"/>
        <v>39.237057220708444</v>
      </c>
      <c r="K26" s="99"/>
      <c r="L26" s="187" t="s">
        <v>267</v>
      </c>
      <c r="M26" s="65"/>
      <c r="N26" s="65"/>
      <c r="O26" s="65"/>
      <c r="P26" s="65"/>
      <c r="Q26" s="65"/>
      <c r="R26" s="65"/>
    </row>
    <row r="27" spans="1:18" s="96" customFormat="1" ht="16.5" customHeight="1" x14ac:dyDescent="0.2">
      <c r="A27" s="167">
        <v>5</v>
      </c>
      <c r="B27" s="160">
        <v>5</v>
      </c>
      <c r="C27" s="160">
        <v>10013919985</v>
      </c>
      <c r="D27" s="105" t="s">
        <v>194</v>
      </c>
      <c r="E27" s="106" t="s">
        <v>195</v>
      </c>
      <c r="F27" s="97" t="s">
        <v>185</v>
      </c>
      <c r="G27" s="139" t="s">
        <v>63</v>
      </c>
      <c r="H27" s="181">
        <v>5.5601851851851847E-2</v>
      </c>
      <c r="I27" s="180">
        <f t="shared" si="1"/>
        <v>7.9861111111110411E-4</v>
      </c>
      <c r="J27" s="149">
        <f t="shared" si="0"/>
        <v>38.967527060782679</v>
      </c>
      <c r="K27" s="99"/>
      <c r="L27" s="168"/>
      <c r="M27" s="65"/>
      <c r="N27" s="65"/>
      <c r="O27" s="65"/>
      <c r="P27" s="65"/>
      <c r="Q27" s="65"/>
      <c r="R27" s="65"/>
    </row>
    <row r="28" spans="1:18" s="96" customFormat="1" ht="16.5" customHeight="1" x14ac:dyDescent="0.2">
      <c r="A28" s="167">
        <v>6</v>
      </c>
      <c r="B28" s="160">
        <v>26</v>
      </c>
      <c r="C28" s="160">
        <v>10036018306</v>
      </c>
      <c r="D28" s="105" t="s">
        <v>229</v>
      </c>
      <c r="E28" s="106" t="s">
        <v>230</v>
      </c>
      <c r="F28" s="97" t="s">
        <v>185</v>
      </c>
      <c r="G28" s="139" t="s">
        <v>63</v>
      </c>
      <c r="H28" s="181">
        <v>5.5706018518518523E-2</v>
      </c>
      <c r="I28" s="180">
        <f t="shared" si="1"/>
        <v>9.0277777777778012E-4</v>
      </c>
      <c r="J28" s="149">
        <f t="shared" si="0"/>
        <v>38.894660295034285</v>
      </c>
      <c r="K28" s="99"/>
      <c r="L28" s="168"/>
      <c r="M28" s="65"/>
      <c r="N28" s="65"/>
      <c r="O28" s="65"/>
      <c r="P28" s="65"/>
      <c r="Q28" s="65"/>
      <c r="R28" s="65"/>
    </row>
    <row r="29" spans="1:18" s="96" customFormat="1" ht="16.5" customHeight="1" x14ac:dyDescent="0.2">
      <c r="A29" s="167">
        <v>7</v>
      </c>
      <c r="B29" s="160">
        <v>55</v>
      </c>
      <c r="C29" s="160">
        <v>10052470819</v>
      </c>
      <c r="D29" s="105" t="s">
        <v>240</v>
      </c>
      <c r="E29" s="106" t="s">
        <v>241</v>
      </c>
      <c r="F29" s="108" t="s">
        <v>60</v>
      </c>
      <c r="G29" s="139" t="s">
        <v>63</v>
      </c>
      <c r="H29" s="181">
        <v>5.5706018518518523E-2</v>
      </c>
      <c r="I29" s="180">
        <f t="shared" si="1"/>
        <v>9.0277777777778012E-4</v>
      </c>
      <c r="J29" s="149">
        <f t="shared" si="0"/>
        <v>38.894660295034285</v>
      </c>
      <c r="K29" s="99"/>
      <c r="L29" s="168"/>
      <c r="M29" s="65"/>
      <c r="N29" s="65"/>
      <c r="O29" s="65"/>
      <c r="P29" s="65"/>
      <c r="Q29" s="65"/>
      <c r="R29" s="65"/>
    </row>
    <row r="30" spans="1:18" s="96" customFormat="1" ht="16.5" customHeight="1" x14ac:dyDescent="0.2">
      <c r="A30" s="167">
        <v>8</v>
      </c>
      <c r="B30" s="160">
        <v>54</v>
      </c>
      <c r="C30" s="160">
        <v>10036064681</v>
      </c>
      <c r="D30" s="105" t="s">
        <v>242</v>
      </c>
      <c r="E30" s="106" t="s">
        <v>243</v>
      </c>
      <c r="F30" s="108" t="s">
        <v>60</v>
      </c>
      <c r="G30" s="139" t="s">
        <v>63</v>
      </c>
      <c r="H30" s="181">
        <v>5.5706018518518523E-2</v>
      </c>
      <c r="I30" s="180">
        <f t="shared" si="1"/>
        <v>9.0277777777778012E-4</v>
      </c>
      <c r="J30" s="149">
        <f t="shared" si="0"/>
        <v>38.894660295034285</v>
      </c>
      <c r="K30" s="99"/>
      <c r="L30" s="168"/>
      <c r="M30" s="65"/>
      <c r="N30" s="65"/>
      <c r="O30" s="65"/>
      <c r="P30" s="65"/>
      <c r="Q30" s="65"/>
      <c r="R30" s="65"/>
    </row>
    <row r="31" spans="1:18" s="96" customFormat="1" ht="16.5" customHeight="1" x14ac:dyDescent="0.2">
      <c r="A31" s="167">
        <v>9</v>
      </c>
      <c r="B31" s="160">
        <v>25</v>
      </c>
      <c r="C31" s="160">
        <v>10050875369</v>
      </c>
      <c r="D31" s="105" t="s">
        <v>207</v>
      </c>
      <c r="E31" s="106" t="s">
        <v>208</v>
      </c>
      <c r="F31" s="108" t="s">
        <v>185</v>
      </c>
      <c r="G31" s="139" t="s">
        <v>63</v>
      </c>
      <c r="H31" s="181">
        <v>5.5706018518518523E-2</v>
      </c>
      <c r="I31" s="180">
        <f t="shared" si="1"/>
        <v>9.0277777777778012E-4</v>
      </c>
      <c r="J31" s="149">
        <f t="shared" si="0"/>
        <v>38.894660295034285</v>
      </c>
      <c r="K31" s="99"/>
      <c r="L31" s="168"/>
      <c r="M31" s="65"/>
      <c r="N31" s="65"/>
      <c r="O31" s="65"/>
      <c r="P31" s="65"/>
      <c r="Q31" s="65"/>
      <c r="R31" s="65"/>
    </row>
    <row r="32" spans="1:18" s="96" customFormat="1" ht="16.5" customHeight="1" x14ac:dyDescent="0.2">
      <c r="A32" s="167">
        <v>10</v>
      </c>
      <c r="B32" s="160">
        <v>3</v>
      </c>
      <c r="C32" s="160">
        <v>10010084849</v>
      </c>
      <c r="D32" s="105" t="s">
        <v>205</v>
      </c>
      <c r="E32" s="106" t="s">
        <v>206</v>
      </c>
      <c r="F32" s="108" t="s">
        <v>185</v>
      </c>
      <c r="G32" s="139" t="s">
        <v>63</v>
      </c>
      <c r="H32" s="181">
        <v>5.5706018518518523E-2</v>
      </c>
      <c r="I32" s="180">
        <f t="shared" si="1"/>
        <v>9.0277777777778012E-4</v>
      </c>
      <c r="J32" s="149">
        <f t="shared" si="0"/>
        <v>38.894660295034285</v>
      </c>
      <c r="K32" s="98"/>
      <c r="L32" s="169"/>
    </row>
    <row r="33" spans="1:18" s="96" customFormat="1" ht="16.5" customHeight="1" x14ac:dyDescent="0.2">
      <c r="A33" s="167">
        <v>11</v>
      </c>
      <c r="B33" s="160">
        <v>79</v>
      </c>
      <c r="C33" s="160">
        <v>10083493136</v>
      </c>
      <c r="D33" s="105" t="s">
        <v>244</v>
      </c>
      <c r="E33" s="106" t="s">
        <v>245</v>
      </c>
      <c r="F33" s="108" t="s">
        <v>60</v>
      </c>
      <c r="G33" s="139" t="s">
        <v>109</v>
      </c>
      <c r="H33" s="181">
        <v>5.5706018518518523E-2</v>
      </c>
      <c r="I33" s="180">
        <f t="shared" si="1"/>
        <v>9.0277777777778012E-4</v>
      </c>
      <c r="J33" s="149">
        <f t="shared" si="0"/>
        <v>38.894660295034285</v>
      </c>
      <c r="K33" s="99"/>
      <c r="L33" s="168"/>
      <c r="M33" s="65"/>
      <c r="N33" s="65"/>
      <c r="O33" s="65"/>
      <c r="P33" s="65"/>
      <c r="Q33" s="65"/>
      <c r="R33" s="65"/>
    </row>
    <row r="34" spans="1:18" s="96" customFormat="1" ht="16.5" customHeight="1" x14ac:dyDescent="0.2">
      <c r="A34" s="167">
        <v>12</v>
      </c>
      <c r="B34" s="160">
        <v>9</v>
      </c>
      <c r="C34" s="160">
        <v>10002315654</v>
      </c>
      <c r="D34" s="105" t="s">
        <v>196</v>
      </c>
      <c r="E34" s="106" t="s">
        <v>197</v>
      </c>
      <c r="F34" s="108" t="s">
        <v>184</v>
      </c>
      <c r="G34" s="139" t="s">
        <v>198</v>
      </c>
      <c r="H34" s="181">
        <v>5.5798611111111111E-2</v>
      </c>
      <c r="I34" s="180">
        <f t="shared" si="1"/>
        <v>9.9537037037036868E-4</v>
      </c>
      <c r="J34" s="149">
        <f t="shared" si="0"/>
        <v>38.830118232731799</v>
      </c>
      <c r="K34" s="99"/>
      <c r="L34" s="168"/>
      <c r="M34" s="65"/>
      <c r="N34" s="65"/>
      <c r="O34" s="65"/>
      <c r="P34" s="65"/>
      <c r="Q34" s="65"/>
      <c r="R34" s="65"/>
    </row>
    <row r="35" spans="1:18" ht="16.5" customHeight="1" x14ac:dyDescent="0.2">
      <c r="A35" s="167">
        <v>13</v>
      </c>
      <c r="B35" s="160">
        <v>35</v>
      </c>
      <c r="C35" s="160">
        <v>10059040143</v>
      </c>
      <c r="D35" s="105" t="s">
        <v>227</v>
      </c>
      <c r="E35" s="106" t="s">
        <v>228</v>
      </c>
      <c r="F35" s="97" t="s">
        <v>60</v>
      </c>
      <c r="G35" s="139" t="s">
        <v>211</v>
      </c>
      <c r="H35" s="181">
        <v>5.8506944444444452E-2</v>
      </c>
      <c r="I35" s="180">
        <f t="shared" si="1"/>
        <v>3.703703703703709E-3</v>
      </c>
      <c r="J35" s="149">
        <f t="shared" si="0"/>
        <v>37.032640949554896</v>
      </c>
      <c r="K35" s="99"/>
      <c r="L35" s="168"/>
    </row>
    <row r="36" spans="1:18" s="96" customFormat="1" ht="16.5" customHeight="1" x14ac:dyDescent="0.2">
      <c r="A36" s="167">
        <v>14</v>
      </c>
      <c r="B36" s="160">
        <v>56</v>
      </c>
      <c r="C36" s="160">
        <v>10036034975</v>
      </c>
      <c r="D36" s="105" t="s">
        <v>246</v>
      </c>
      <c r="E36" s="106" t="s">
        <v>247</v>
      </c>
      <c r="F36" s="97" t="s">
        <v>60</v>
      </c>
      <c r="G36" s="139" t="s">
        <v>63</v>
      </c>
      <c r="H36" s="181">
        <v>5.8506944444444452E-2</v>
      </c>
      <c r="I36" s="180">
        <f t="shared" si="1"/>
        <v>3.703703703703709E-3</v>
      </c>
      <c r="J36" s="149">
        <f t="shared" si="0"/>
        <v>37.032640949554896</v>
      </c>
      <c r="K36" s="99"/>
      <c r="L36" s="168"/>
      <c r="M36" s="65"/>
      <c r="N36" s="65"/>
      <c r="O36" s="65"/>
      <c r="P36" s="65"/>
      <c r="Q36" s="65"/>
      <c r="R36" s="65"/>
    </row>
    <row r="37" spans="1:18" s="96" customFormat="1" ht="16.5" customHeight="1" x14ac:dyDescent="0.2">
      <c r="A37" s="167">
        <v>15</v>
      </c>
      <c r="B37" s="160">
        <v>33</v>
      </c>
      <c r="C37" s="160">
        <v>10034989193</v>
      </c>
      <c r="D37" s="105" t="s">
        <v>212</v>
      </c>
      <c r="E37" s="106" t="s">
        <v>213</v>
      </c>
      <c r="F37" s="108" t="s">
        <v>185</v>
      </c>
      <c r="G37" s="139" t="s">
        <v>201</v>
      </c>
      <c r="H37" s="181">
        <v>5.8506944444444452E-2</v>
      </c>
      <c r="I37" s="180">
        <f t="shared" si="1"/>
        <v>3.703703703703709E-3</v>
      </c>
      <c r="J37" s="149">
        <f t="shared" si="0"/>
        <v>37.032640949554896</v>
      </c>
      <c r="K37" s="99"/>
      <c r="L37" s="168"/>
      <c r="M37" s="65"/>
      <c r="N37" s="65"/>
      <c r="O37" s="65"/>
      <c r="P37" s="65"/>
      <c r="Q37" s="65"/>
      <c r="R37" s="65"/>
    </row>
    <row r="38" spans="1:18" s="96" customFormat="1" ht="16.5" customHeight="1" x14ac:dyDescent="0.2">
      <c r="A38" s="167">
        <v>16</v>
      </c>
      <c r="B38" s="160">
        <v>1</v>
      </c>
      <c r="C38" s="160">
        <v>10118635125</v>
      </c>
      <c r="D38" s="105" t="s">
        <v>215</v>
      </c>
      <c r="E38" s="106" t="s">
        <v>216</v>
      </c>
      <c r="F38" s="97" t="s">
        <v>60</v>
      </c>
      <c r="G38" s="139" t="s">
        <v>34</v>
      </c>
      <c r="H38" s="181">
        <v>5.8506944444444452E-2</v>
      </c>
      <c r="I38" s="180">
        <f t="shared" si="1"/>
        <v>3.703703703703709E-3</v>
      </c>
      <c r="J38" s="149">
        <f t="shared" si="0"/>
        <v>37.032640949554896</v>
      </c>
      <c r="K38" s="99"/>
      <c r="L38" s="168"/>
      <c r="M38" s="65"/>
      <c r="N38" s="65"/>
      <c r="O38" s="65"/>
      <c r="P38" s="65"/>
      <c r="Q38" s="65"/>
      <c r="R38" s="65"/>
    </row>
    <row r="39" spans="1:18" ht="16.5" customHeight="1" x14ac:dyDescent="0.2">
      <c r="A39" s="167">
        <v>17</v>
      </c>
      <c r="B39" s="160">
        <v>74</v>
      </c>
      <c r="C39" s="160">
        <v>10082146856</v>
      </c>
      <c r="D39" s="105" t="s">
        <v>248</v>
      </c>
      <c r="E39" s="106" t="s">
        <v>249</v>
      </c>
      <c r="F39" s="108" t="s">
        <v>169</v>
      </c>
      <c r="G39" s="139" t="s">
        <v>226</v>
      </c>
      <c r="H39" s="181">
        <v>5.8541666666666665E-2</v>
      </c>
      <c r="I39" s="180">
        <f t="shared" si="1"/>
        <v>3.7384259259259228E-3</v>
      </c>
      <c r="J39" s="149">
        <f t="shared" si="0"/>
        <v>37.010676156583628</v>
      </c>
      <c r="K39" s="99"/>
      <c r="L39" s="168"/>
    </row>
    <row r="40" spans="1:18" ht="16.5" customHeight="1" x14ac:dyDescent="0.2">
      <c r="A40" s="167">
        <v>18</v>
      </c>
      <c r="B40" s="160">
        <v>37</v>
      </c>
      <c r="C40" s="160">
        <v>10034976059</v>
      </c>
      <c r="D40" s="105" t="s">
        <v>224</v>
      </c>
      <c r="E40" s="106" t="s">
        <v>225</v>
      </c>
      <c r="F40" s="108" t="s">
        <v>169</v>
      </c>
      <c r="G40" s="139" t="s">
        <v>226</v>
      </c>
      <c r="H40" s="181">
        <v>5.858796296296296E-2</v>
      </c>
      <c r="I40" s="180">
        <f t="shared" si="1"/>
        <v>3.7847222222222171E-3</v>
      </c>
      <c r="J40" s="149">
        <f>IFERROR($K$19*3600/(HOUR(H40)*3600+MINUTE(H40)*60+SECOND(H40)),"")</f>
        <v>36.981430264717503</v>
      </c>
      <c r="K40" s="99"/>
      <c r="L40" s="168"/>
    </row>
    <row r="41" spans="1:18" ht="16.5" customHeight="1" x14ac:dyDescent="0.2">
      <c r="A41" s="170" t="s">
        <v>214</v>
      </c>
      <c r="B41" s="160">
        <v>11</v>
      </c>
      <c r="C41" s="160">
        <v>10114015396</v>
      </c>
      <c r="D41" s="105" t="s">
        <v>219</v>
      </c>
      <c r="E41" s="106" t="s">
        <v>220</v>
      </c>
      <c r="F41" s="108" t="s">
        <v>169</v>
      </c>
      <c r="G41" s="139" t="s">
        <v>221</v>
      </c>
      <c r="H41" s="181"/>
      <c r="I41" s="148"/>
      <c r="J41" s="149" t="str">
        <f t="shared" si="0"/>
        <v/>
      </c>
      <c r="K41" s="99"/>
      <c r="L41" s="168"/>
    </row>
    <row r="42" spans="1:18" ht="16.5" customHeight="1" x14ac:dyDescent="0.2">
      <c r="A42" s="170" t="s">
        <v>214</v>
      </c>
      <c r="B42" s="160">
        <v>21</v>
      </c>
      <c r="C42" s="160">
        <v>10036079435</v>
      </c>
      <c r="D42" s="105" t="s">
        <v>222</v>
      </c>
      <c r="E42" s="106" t="s">
        <v>223</v>
      </c>
      <c r="F42" s="108" t="s">
        <v>169</v>
      </c>
      <c r="G42" s="139" t="s">
        <v>34</v>
      </c>
      <c r="H42" s="181"/>
      <c r="I42" s="148"/>
      <c r="J42" s="149" t="str">
        <f t="shared" si="0"/>
        <v/>
      </c>
      <c r="K42" s="99"/>
      <c r="L42" s="168"/>
    </row>
    <row r="43" spans="1:18" ht="16.5" customHeight="1" x14ac:dyDescent="0.2">
      <c r="A43" s="170" t="s">
        <v>214</v>
      </c>
      <c r="B43" s="160">
        <v>51</v>
      </c>
      <c r="C43" s="160">
        <v>10062501225</v>
      </c>
      <c r="D43" s="105" t="s">
        <v>250</v>
      </c>
      <c r="E43" s="106" t="s">
        <v>251</v>
      </c>
      <c r="F43" s="108" t="s">
        <v>60</v>
      </c>
      <c r="G43" s="139" t="s">
        <v>34</v>
      </c>
      <c r="H43" s="181"/>
      <c r="I43" s="148"/>
      <c r="J43" s="149" t="str">
        <f t="shared" si="0"/>
        <v/>
      </c>
      <c r="K43" s="99"/>
      <c r="L43" s="168"/>
    </row>
    <row r="44" spans="1:18" ht="16.5" customHeight="1" x14ac:dyDescent="0.2">
      <c r="A44" s="170" t="s">
        <v>214</v>
      </c>
      <c r="B44" s="160">
        <v>52</v>
      </c>
      <c r="C44" s="160">
        <v>10080746117</v>
      </c>
      <c r="D44" s="105" t="s">
        <v>252</v>
      </c>
      <c r="E44" s="106" t="s">
        <v>253</v>
      </c>
      <c r="F44" s="108" t="s">
        <v>60</v>
      </c>
      <c r="G44" s="139" t="s">
        <v>34</v>
      </c>
      <c r="H44" s="181"/>
      <c r="I44" s="148"/>
      <c r="J44" s="149" t="str">
        <f t="shared" si="0"/>
        <v/>
      </c>
      <c r="K44" s="99"/>
      <c r="L44" s="168"/>
    </row>
    <row r="45" spans="1:18" ht="16.5" customHeight="1" x14ac:dyDescent="0.2">
      <c r="A45" s="170" t="s">
        <v>214</v>
      </c>
      <c r="B45" s="160">
        <v>57</v>
      </c>
      <c r="C45" s="160">
        <v>10036027400</v>
      </c>
      <c r="D45" s="105" t="s">
        <v>254</v>
      </c>
      <c r="E45" s="106" t="s">
        <v>255</v>
      </c>
      <c r="F45" s="108" t="s">
        <v>60</v>
      </c>
      <c r="G45" s="139" t="s">
        <v>63</v>
      </c>
      <c r="H45" s="181"/>
      <c r="I45" s="148"/>
      <c r="J45" s="149" t="str">
        <f t="shared" si="0"/>
        <v/>
      </c>
      <c r="K45" s="99"/>
      <c r="L45" s="168"/>
    </row>
    <row r="46" spans="1:18" ht="16.5" customHeight="1" x14ac:dyDescent="0.2">
      <c r="A46" s="170" t="s">
        <v>214</v>
      </c>
      <c r="B46" s="160">
        <v>70</v>
      </c>
      <c r="C46" s="160">
        <v>10092428553</v>
      </c>
      <c r="D46" s="105" t="s">
        <v>256</v>
      </c>
      <c r="E46" s="106" t="s">
        <v>257</v>
      </c>
      <c r="F46" s="108" t="s">
        <v>60</v>
      </c>
      <c r="G46" s="139" t="s">
        <v>201</v>
      </c>
      <c r="H46" s="181"/>
      <c r="I46" s="148"/>
      <c r="J46" s="149" t="str">
        <f t="shared" si="0"/>
        <v/>
      </c>
      <c r="K46" s="99"/>
      <c r="L46" s="168"/>
    </row>
    <row r="47" spans="1:18" ht="16.5" customHeight="1" x14ac:dyDescent="0.2">
      <c r="A47" s="170" t="s">
        <v>214</v>
      </c>
      <c r="B47" s="160">
        <v>71</v>
      </c>
      <c r="C47" s="160">
        <v>10092004581</v>
      </c>
      <c r="D47" s="105" t="s">
        <v>258</v>
      </c>
      <c r="E47" s="106" t="s">
        <v>259</v>
      </c>
      <c r="F47" s="108" t="s">
        <v>60</v>
      </c>
      <c r="G47" s="139" t="s">
        <v>201</v>
      </c>
      <c r="H47" s="181"/>
      <c r="I47" s="148"/>
      <c r="J47" s="149" t="str">
        <f t="shared" si="0"/>
        <v/>
      </c>
      <c r="K47" s="99"/>
      <c r="L47" s="168"/>
    </row>
    <row r="48" spans="1:18" ht="16.5" customHeight="1" x14ac:dyDescent="0.2">
      <c r="A48" s="170" t="s">
        <v>214</v>
      </c>
      <c r="B48" s="160">
        <v>72</v>
      </c>
      <c r="C48" s="160">
        <v>10114152513</v>
      </c>
      <c r="D48" s="105" t="s">
        <v>260</v>
      </c>
      <c r="E48" s="106" t="s">
        <v>261</v>
      </c>
      <c r="F48" s="108" t="s">
        <v>169</v>
      </c>
      <c r="G48" s="139" t="s">
        <v>226</v>
      </c>
      <c r="H48" s="181"/>
      <c r="I48" s="148"/>
      <c r="J48" s="149" t="str">
        <f t="shared" si="0"/>
        <v/>
      </c>
      <c r="K48" s="99"/>
      <c r="L48" s="168"/>
    </row>
    <row r="49" spans="1:18" ht="16.5" customHeight="1" x14ac:dyDescent="0.2">
      <c r="A49" s="170" t="s">
        <v>214</v>
      </c>
      <c r="B49" s="160">
        <v>73</v>
      </c>
      <c r="C49" s="160">
        <v>10091228379</v>
      </c>
      <c r="D49" s="105" t="s">
        <v>262</v>
      </c>
      <c r="E49" s="106" t="s">
        <v>263</v>
      </c>
      <c r="F49" s="108" t="s">
        <v>169</v>
      </c>
      <c r="G49" s="139" t="s">
        <v>226</v>
      </c>
      <c r="H49" s="181"/>
      <c r="I49" s="148"/>
      <c r="J49" s="149" t="str">
        <f t="shared" si="0"/>
        <v/>
      </c>
      <c r="K49" s="107"/>
      <c r="L49" s="171"/>
      <c r="M49" s="96"/>
      <c r="N49" s="96"/>
      <c r="O49" s="96"/>
      <c r="P49" s="96"/>
      <c r="Q49" s="96"/>
      <c r="R49" s="96"/>
    </row>
    <row r="50" spans="1:18" ht="16.5" customHeight="1" thickBot="1" x14ac:dyDescent="0.25">
      <c r="A50" s="172" t="s">
        <v>214</v>
      </c>
      <c r="B50" s="173">
        <v>77</v>
      </c>
      <c r="C50" s="173">
        <v>10096595715</v>
      </c>
      <c r="D50" s="174" t="s">
        <v>264</v>
      </c>
      <c r="E50" s="175" t="s">
        <v>265</v>
      </c>
      <c r="F50" s="176" t="s">
        <v>60</v>
      </c>
      <c r="G50" s="177" t="s">
        <v>266</v>
      </c>
      <c r="H50" s="182"/>
      <c r="I50" s="178"/>
      <c r="J50" s="179" t="str">
        <f t="shared" si="0"/>
        <v/>
      </c>
      <c r="K50" s="185"/>
      <c r="L50" s="186"/>
    </row>
    <row r="51" spans="1:18" ht="6.75" customHeight="1" thickTop="1" thickBot="1" x14ac:dyDescent="0.25">
      <c r="A51" s="161"/>
      <c r="B51" s="162"/>
      <c r="C51" s="162"/>
      <c r="D51" s="163"/>
      <c r="E51" s="164"/>
      <c r="F51" s="109"/>
      <c r="G51" s="165"/>
      <c r="H51" s="166"/>
      <c r="I51" s="166"/>
      <c r="J51" s="166"/>
      <c r="K51" s="166"/>
      <c r="L51" s="166"/>
    </row>
    <row r="52" spans="1:18" ht="15.75" thickTop="1" x14ac:dyDescent="0.2">
      <c r="A52" s="221" t="s">
        <v>50</v>
      </c>
      <c r="B52" s="222"/>
      <c r="C52" s="222"/>
      <c r="D52" s="222"/>
      <c r="E52" s="222"/>
      <c r="F52" s="222"/>
      <c r="G52" s="222" t="s">
        <v>51</v>
      </c>
      <c r="H52" s="222"/>
      <c r="I52" s="222"/>
      <c r="J52" s="222"/>
      <c r="K52" s="222"/>
      <c r="L52" s="223"/>
    </row>
    <row r="53" spans="1:18" x14ac:dyDescent="0.2">
      <c r="A53" s="184" t="s">
        <v>236</v>
      </c>
      <c r="B53" s="111"/>
      <c r="C53" s="112"/>
      <c r="D53" s="111"/>
      <c r="E53" s="113"/>
      <c r="F53" s="114"/>
      <c r="G53" s="115" t="s">
        <v>175</v>
      </c>
      <c r="H53" s="183">
        <v>10</v>
      </c>
      <c r="I53" s="117"/>
      <c r="J53" s="118"/>
      <c r="K53" s="140" t="s">
        <v>183</v>
      </c>
      <c r="L53" s="120">
        <f>COUNTIF(F23:F50,"ЗМС")</f>
        <v>0</v>
      </c>
    </row>
    <row r="54" spans="1:18" x14ac:dyDescent="0.2">
      <c r="A54" s="184" t="s">
        <v>237</v>
      </c>
      <c r="B54" s="111"/>
      <c r="C54" s="121"/>
      <c r="D54" s="111"/>
      <c r="E54" s="122"/>
      <c r="F54" s="123"/>
      <c r="G54" s="124" t="s">
        <v>176</v>
      </c>
      <c r="H54" s="116">
        <f>H55+H60</f>
        <v>28</v>
      </c>
      <c r="I54" s="125"/>
      <c r="J54" s="126"/>
      <c r="K54" s="140" t="s">
        <v>184</v>
      </c>
      <c r="L54" s="120">
        <f>COUNTIF(F23:F50,"МСМК")</f>
        <v>1</v>
      </c>
    </row>
    <row r="55" spans="1:18" x14ac:dyDescent="0.2">
      <c r="A55" s="184" t="s">
        <v>238</v>
      </c>
      <c r="B55" s="111"/>
      <c r="C55" s="127"/>
      <c r="D55" s="111"/>
      <c r="E55" s="122"/>
      <c r="F55" s="123"/>
      <c r="G55" s="124" t="s">
        <v>177</v>
      </c>
      <c r="H55" s="116">
        <f>H56+H57+H58+H59</f>
        <v>28</v>
      </c>
      <c r="I55" s="125"/>
      <c r="J55" s="126"/>
      <c r="K55" s="140" t="s">
        <v>185</v>
      </c>
      <c r="L55" s="120">
        <f>COUNTIF(F23:F50,"МС")</f>
        <v>9</v>
      </c>
    </row>
    <row r="56" spans="1:18" x14ac:dyDescent="0.2">
      <c r="A56" s="184" t="s">
        <v>239</v>
      </c>
      <c r="B56" s="111"/>
      <c r="C56" s="127"/>
      <c r="D56" s="111"/>
      <c r="E56" s="122"/>
      <c r="F56" s="123"/>
      <c r="G56" s="124" t="s">
        <v>178</v>
      </c>
      <c r="H56" s="116">
        <f>COUNT(A23:A158)</f>
        <v>18</v>
      </c>
      <c r="I56" s="125"/>
      <c r="J56" s="126"/>
      <c r="K56" s="119" t="s">
        <v>60</v>
      </c>
      <c r="L56" s="120">
        <f>COUNTIF(F23:F50,"КМС")</f>
        <v>12</v>
      </c>
    </row>
    <row r="57" spans="1:18" x14ac:dyDescent="0.2">
      <c r="A57" s="110"/>
      <c r="B57" s="111"/>
      <c r="C57" s="127"/>
      <c r="D57" s="111"/>
      <c r="E57" s="122"/>
      <c r="F57" s="123"/>
      <c r="G57" s="124" t="s">
        <v>179</v>
      </c>
      <c r="H57" s="116">
        <f>COUNTIF(A23:A157,"ЛИМ")</f>
        <v>0</v>
      </c>
      <c r="I57" s="125"/>
      <c r="J57" s="126"/>
      <c r="K57" s="119" t="s">
        <v>169</v>
      </c>
      <c r="L57" s="120">
        <f>COUNTIF(F23:F50,"1 СР")</f>
        <v>6</v>
      </c>
    </row>
    <row r="58" spans="1:18" x14ac:dyDescent="0.2">
      <c r="A58" s="110"/>
      <c r="B58" s="111"/>
      <c r="C58" s="111"/>
      <c r="D58" s="111"/>
      <c r="E58" s="122"/>
      <c r="F58" s="123"/>
      <c r="G58" s="124" t="s">
        <v>180</v>
      </c>
      <c r="H58" s="116">
        <f>COUNTIF(A23:A157,"НФ")</f>
        <v>10</v>
      </c>
      <c r="I58" s="125"/>
      <c r="J58" s="126"/>
      <c r="K58" s="119" t="s">
        <v>168</v>
      </c>
      <c r="L58" s="120">
        <f>COUNTIF(F23:F50,"2 СР")</f>
        <v>0</v>
      </c>
    </row>
    <row r="59" spans="1:18" x14ac:dyDescent="0.2">
      <c r="A59" s="110"/>
      <c r="B59" s="111"/>
      <c r="C59" s="111"/>
      <c r="D59" s="111"/>
      <c r="E59" s="122"/>
      <c r="F59" s="123"/>
      <c r="G59" s="124" t="s">
        <v>181</v>
      </c>
      <c r="H59" s="116">
        <f>COUNTIF(A23:A157,"ДСКВ")</f>
        <v>0</v>
      </c>
      <c r="I59" s="125"/>
      <c r="J59" s="126"/>
      <c r="K59" s="119" t="s">
        <v>167</v>
      </c>
      <c r="L59" s="120">
        <f>COUNTIF(F23:F51,"3 СР")</f>
        <v>0</v>
      </c>
    </row>
    <row r="60" spans="1:18" x14ac:dyDescent="0.2">
      <c r="A60" s="110"/>
      <c r="B60" s="111"/>
      <c r="C60" s="111"/>
      <c r="D60" s="111"/>
      <c r="E60" s="128"/>
      <c r="F60" s="129"/>
      <c r="G60" s="124" t="s">
        <v>182</v>
      </c>
      <c r="H60" s="116">
        <f>COUNTIF(A23:A157,"НС")</f>
        <v>0</v>
      </c>
      <c r="I60" s="130"/>
      <c r="J60" s="131"/>
      <c r="K60" s="140"/>
      <c r="L60" s="141"/>
    </row>
    <row r="61" spans="1:18" x14ac:dyDescent="0.2">
      <c r="A61" s="110"/>
      <c r="B61" s="132"/>
      <c r="C61" s="132"/>
      <c r="D61" s="111"/>
      <c r="E61" s="133"/>
      <c r="F61" s="142"/>
      <c r="G61" s="142"/>
      <c r="H61" s="143"/>
      <c r="I61" s="144"/>
      <c r="J61" s="145"/>
      <c r="K61" s="142"/>
      <c r="L61" s="134"/>
    </row>
    <row r="62" spans="1:18" ht="15.75" x14ac:dyDescent="0.2">
      <c r="A62" s="224" t="s">
        <v>52</v>
      </c>
      <c r="B62" s="225"/>
      <c r="C62" s="225"/>
      <c r="D62" s="225"/>
      <c r="E62" s="225"/>
      <c r="F62" s="135"/>
      <c r="G62" s="225" t="s">
        <v>53</v>
      </c>
      <c r="H62" s="225"/>
      <c r="I62" s="225" t="s">
        <v>54</v>
      </c>
      <c r="J62" s="225"/>
      <c r="K62" s="225"/>
      <c r="L62" s="226"/>
    </row>
    <row r="63" spans="1:18" x14ac:dyDescent="0.2">
      <c r="A63" s="214"/>
      <c r="B63" s="215"/>
      <c r="C63" s="215"/>
      <c r="D63" s="215"/>
      <c r="E63" s="215"/>
      <c r="F63" s="216"/>
      <c r="G63" s="216"/>
      <c r="H63" s="216"/>
      <c r="I63" s="216"/>
      <c r="J63" s="216"/>
      <c r="K63" s="216"/>
      <c r="L63" s="217"/>
    </row>
    <row r="64" spans="1:18" x14ac:dyDescent="0.2">
      <c r="A64" s="136"/>
      <c r="B64" s="146"/>
      <c r="C64" s="146"/>
      <c r="D64" s="146"/>
      <c r="E64" s="147"/>
      <c r="F64" s="146"/>
      <c r="G64" s="146"/>
      <c r="H64" s="143"/>
      <c r="I64" s="143"/>
      <c r="J64" s="146"/>
      <c r="K64" s="146"/>
      <c r="L64" s="137"/>
    </row>
    <row r="65" spans="1:12" x14ac:dyDescent="0.2">
      <c r="A65" s="136"/>
      <c r="B65" s="146"/>
      <c r="C65" s="146"/>
      <c r="D65" s="146"/>
      <c r="E65" s="147"/>
      <c r="F65" s="146"/>
      <c r="G65" s="146"/>
      <c r="H65" s="143"/>
      <c r="I65" s="143"/>
      <c r="J65" s="146"/>
      <c r="K65" s="146"/>
      <c r="L65" s="137"/>
    </row>
    <row r="66" spans="1:12" x14ac:dyDescent="0.2">
      <c r="A66" s="214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8"/>
    </row>
    <row r="67" spans="1:12" x14ac:dyDescent="0.2">
      <c r="A67" s="214"/>
      <c r="B67" s="215"/>
      <c r="C67" s="215"/>
      <c r="D67" s="215"/>
      <c r="E67" s="215"/>
      <c r="F67" s="219"/>
      <c r="G67" s="219"/>
      <c r="H67" s="219"/>
      <c r="I67" s="219"/>
      <c r="J67" s="219"/>
      <c r="K67" s="219"/>
      <c r="L67" s="220"/>
    </row>
    <row r="68" spans="1:12" ht="16.5" thickBot="1" x14ac:dyDescent="0.25">
      <c r="A68" s="208"/>
      <c r="B68" s="209"/>
      <c r="C68" s="209"/>
      <c r="D68" s="209"/>
      <c r="E68" s="209"/>
      <c r="F68" s="138"/>
      <c r="G68" s="209" t="str">
        <f>G17</f>
        <v>Лелюк А.Ф. (ВК, г. Майкоп)</v>
      </c>
      <c r="H68" s="209"/>
      <c r="I68" s="209" t="str">
        <f>G18</f>
        <v>Воронов А.М. (1К, г. Майкоп)</v>
      </c>
      <c r="J68" s="209"/>
      <c r="K68" s="209"/>
      <c r="L68" s="210"/>
    </row>
    <row r="69" spans="1:12" ht="13.5" thickTop="1" x14ac:dyDescent="0.2"/>
  </sheetData>
  <sortState ref="A23:U120">
    <sortCondition ref="A23:A120"/>
  </sortState>
  <mergeCells count="37">
    <mergeCell ref="E21:E22"/>
    <mergeCell ref="L21:L22"/>
    <mergeCell ref="F21:F22"/>
    <mergeCell ref="G21:G22"/>
    <mergeCell ref="H21:H22"/>
    <mergeCell ref="J21:J22"/>
    <mergeCell ref="A7:L7"/>
    <mergeCell ref="A1:L1"/>
    <mergeCell ref="A2:L2"/>
    <mergeCell ref="A3:L3"/>
    <mergeCell ref="A4:L4"/>
    <mergeCell ref="A6:L6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A68:E68"/>
    <mergeCell ref="G68:H68"/>
    <mergeCell ref="I68:L68"/>
    <mergeCell ref="H15:L15"/>
    <mergeCell ref="A63:E63"/>
    <mergeCell ref="F63:L63"/>
    <mergeCell ref="A66:E66"/>
    <mergeCell ref="F66:L66"/>
    <mergeCell ref="A67:E67"/>
    <mergeCell ref="F67:L67"/>
    <mergeCell ref="A52:F52"/>
    <mergeCell ref="G52:L52"/>
    <mergeCell ref="A62:E62"/>
    <mergeCell ref="G62:H62"/>
    <mergeCell ref="I62:L62"/>
    <mergeCell ref="I21:I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3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2021-09-06T07:31:17Z</dcterms:modified>
</cp:coreProperties>
</file>