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315"/>
  </bookViews>
  <sheets>
    <sheet name="жен выб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F62" i="1"/>
  <c r="D62" i="1"/>
  <c r="G54" i="1"/>
  <c r="G53" i="1"/>
  <c r="I52" i="1"/>
  <c r="G52" i="1"/>
  <c r="G51" i="1"/>
  <c r="G50" i="1"/>
  <c r="G49" i="1" s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I48" i="1" s="1"/>
  <c r="E23" i="1"/>
  <c r="D23" i="1"/>
  <c r="C23" i="1"/>
  <c r="G22" i="1"/>
  <c r="F22" i="1"/>
  <c r="I51" i="1" s="1"/>
  <c r="E22" i="1"/>
  <c r="D22" i="1"/>
  <c r="C22" i="1"/>
  <c r="I49" i="1" l="1"/>
  <c r="I53" i="1"/>
  <c r="I50" i="1"/>
  <c r="I54" i="1"/>
</calcChain>
</file>

<file path=xl/sharedStrings.xml><?xml version="1.0" encoding="utf-8"?>
<sst xmlns="http://schemas.openxmlformats.org/spreadsheetml/2006/main" count="60" uniqueCount="58">
  <si>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</si>
  <si>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</si>
  <si>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</si>
  <si>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</si>
  <si>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</si>
  <si>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</si>
  <si>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гонка с выбыванием</t>
  </si>
  <si>
    <t>Юниорки 19-22 года</t>
  </si>
  <si>
    <t>МЕСТО ПРОВЕДЕНИЯ: г. Санкт-Петербург</t>
  </si>
  <si>
    <t>НАЧАЛО ГОНКИ:</t>
  </si>
  <si>
    <t>№ ВРВС: 0080331811Я</t>
  </si>
  <si>
    <t>ДАТА ПРОВЕДЕНИЯ: 12 Июня 2023 года</t>
  </si>
  <si>
    <t>ОКОНЧАНИЕ ГОНКИ:</t>
  </si>
  <si>
    <t>№ ЕКП 2023: 26274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</si>
  <si>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</si>
  <si>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</si>
  <si>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</si>
  <si>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велотрек "Локосфинкс" 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</si>
  <si>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</si>
  <si>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</si>
  <si>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</si>
  <si>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</si>
  <si>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</si>
  <si>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</si>
  <si>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</si>
  <si>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</si>
  <si>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КРУГА/КРУГОВ:    0,250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</si>
  <si>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</si>
  <si>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</si>
  <si>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</si>
  <si>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</si>
  <si>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</si>
  <si>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</si>
  <si>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</si>
  <si>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</si>
  <si>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</si>
  <si>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ПОГОДНЫЕ УСЛОВИЯ</t>
  </si>
  <si>
    <t>СТАТИСТИКА ГОНКИ</t>
  </si>
  <si>
    <t>Температура: +22</t>
  </si>
  <si>
    <t>Субъектов РФ</t>
  </si>
  <si>
    <t>ЗМС</t>
  </si>
  <si>
    <t>Влажность: 52 %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</si>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</sst>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.00"/>
    <numFmt numFmtId="165" formatCode="0.000"/>
    <numFmt numFmtId="166" formatCode="mm:ss.000"/>
    <numFmt numFmtId="167" formatCode="yyyy"/>
  </numFmts>
  <fonts count="18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164" fontId="9" fillId="0" borderId="20" xfId="0" applyNumberFormat="1" applyFont="1" applyBorder="1" applyAlignment="1">
      <alignment horizontal="left" vertical="center"/>
    </xf>
    <xf numFmtId="165" fontId="9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4" fontId="2" fillId="0" borderId="23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1" applyFont="1" applyFill="1" applyBorder="1" applyAlignment="1">
      <alignment horizontal="center" vertical="center" wrapText="1"/>
    </xf>
    <xf numFmtId="14" fontId="10" fillId="3" borderId="25" xfId="1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14" fontId="13" fillId="0" borderId="28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166" fontId="12" fillId="0" borderId="28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166" fontId="12" fillId="0" borderId="29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5" fillId="0" borderId="3" xfId="2" applyFont="1" applyBorder="1" applyAlignment="1">
      <alignment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167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</cellXfs>
  <cellStyles count="3">
    <cellStyle name="Обычный" xfId="0" builtinId="0"/>
    <cellStyle name="Обычный_ID4938_RS_1" xfId="2"/>
    <cellStyle name="Обычный_Стартовый протокол Смирнов_20101106_Results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114300</xdr:rowOff>
    </xdr:from>
    <xdr:to>
      <xdr:col>2</xdr:col>
      <xdr:colOff>628650</xdr:colOff>
      <xdr:row>5</xdr:row>
      <xdr:rowOff>180975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571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0</xdr:row>
      <xdr:rowOff>114300</xdr:rowOff>
    </xdr:from>
    <xdr:to>
      <xdr:col>8</xdr:col>
      <xdr:colOff>790575</xdr:colOff>
      <xdr:row>5</xdr:row>
      <xdr:rowOff>200025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14300"/>
          <a:ext cx="676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609600</xdr:colOff>
      <xdr:row>55</xdr:row>
      <xdr:rowOff>57150</xdr:rowOff>
    </xdr:from>
    <xdr:to>
      <xdr:col>4</xdr:col>
      <xdr:colOff>419100</xdr:colOff>
      <xdr:row>61</xdr:row>
      <xdr:rowOff>76200</xdr:rowOff>
    </xdr:to>
    <xdr:pic>
      <xdr:nvPicPr>
        <xdr:cNvPr id="4" name="Рисунок 5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8877300"/>
          <a:ext cx="1190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619125</xdr:colOff>
      <xdr:row>56</xdr:row>
      <xdr:rowOff>123825</xdr:rowOff>
    </xdr:from>
    <xdr:to>
      <xdr:col>6</xdr:col>
      <xdr:colOff>685800</xdr:colOff>
      <xdr:row>60</xdr:row>
      <xdr:rowOff>95250</xdr:rowOff>
    </xdr:to>
    <xdr:pic>
      <xdr:nvPicPr>
        <xdr:cNvPr id="5" name="Рисунок 4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05900"/>
          <a:ext cx="781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447675</xdr:colOff>
      <xdr:row>56</xdr:row>
      <xdr:rowOff>28575</xdr:rowOff>
    </xdr:from>
    <xdr:to>
      <xdr:col>8</xdr:col>
      <xdr:colOff>600075</xdr:colOff>
      <xdr:row>61</xdr:row>
      <xdr:rowOff>161925</xdr:rowOff>
    </xdr:to>
    <xdr:pic>
      <xdr:nvPicPr>
        <xdr:cNvPr id="6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9010650"/>
          <a:ext cx="1600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муж к (2)"/>
      <sheetName val="жен к (3)"/>
      <sheetName val="Кейрин. юниоры"/>
      <sheetName val="юниоры к (4)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Кейрин.табл юниоры 17-18"/>
      <sheetName val="Гр В муж.  (2)"/>
      <sheetName val="гр В юниоры (2)"/>
      <sheetName val="гр В юниорки (2)"/>
      <sheetName val="Ит жен 1 (2)"/>
      <sheetName val="Ит муж 1 (2)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кейрин муж (3)"/>
      <sheetName val="кейрин жен (3)"/>
      <sheetName val="кейрин юниоры"/>
      <sheetName val="кейрин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омниум муж.  (2)"/>
      <sheetName val="омниум жен (2)"/>
      <sheetName val="омниум юниорки (2)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юниоры тех  (2)"/>
      <sheetName val="муж тех   (2)"/>
      <sheetName val="жен тех "/>
      <sheetName val="юниорки тех "/>
      <sheetName val="игп юниоры."/>
      <sheetName val="игп муж"/>
      <sheetName val="игп жен)"/>
      <sheetName val="игп юниорки."/>
      <sheetName val="омниум юниоры (2)"/>
      <sheetName val="юниоры тех "/>
      <sheetName val="игп юниоры. ф"/>
      <sheetName val="игп муж (2)"/>
      <sheetName val="игп жен) (2)"/>
      <sheetName val="игп юниорки. (2)"/>
      <sheetName val="юниорки Гст"/>
      <sheetName val="юниоры Гст"/>
      <sheetName val="жен Гст"/>
      <sheetName val="муж Гст"/>
      <sheetName val="гонка по очкам юниоры финал"/>
      <sheetName val="гонка по очкам муж.  (3)"/>
      <sheetName val="гонка по очкам жен. (2)"/>
      <sheetName val="гонка по очкам юниорки. (2)"/>
      <sheetName val="омниум юниоры (3)"/>
      <sheetName val="омниум муж.  (3)"/>
      <sheetName val="омниум юниорки. (2)"/>
      <sheetName val="омниум жен. (2)"/>
      <sheetName val="скретч юниоры (4)"/>
      <sheetName val="скретч юниорки. (3)"/>
      <sheetName val="выб юниоры (5)"/>
      <sheetName val="выб юниорки. (4)"/>
      <sheetName val="гонка по очкам юниоры кв 1"/>
      <sheetName val="гонка по очкам юниоры кв 2"/>
      <sheetName val="омниум юниоры"/>
      <sheetName val="омниум муж. "/>
      <sheetName val="омниум юниорки."/>
      <sheetName val="омниум жен."/>
      <sheetName val="скретч муж.  (4)"/>
      <sheetName val="скретч жен. (3)"/>
      <sheetName val="гит 500 юниорки. (2)"/>
      <sheetName val="гит 500 жен) (2)"/>
      <sheetName val="гит 1000 юниоры. (2)"/>
      <sheetName val="гит 1000 муж (2)"/>
      <sheetName val="юниоры тех 17-18"/>
      <sheetName val="юниоры тех 19-22"/>
      <sheetName val="медисон  старт жен."/>
      <sheetName val="медисон  старт муж"/>
      <sheetName val="медисон  старт юниоры"/>
      <sheetName val="медисон  старт юниорки"/>
      <sheetName val="выб муж.  (5)"/>
      <sheetName val="выб жен. (4)"/>
      <sheetName val="список"/>
      <sheetName val="муж скретч"/>
      <sheetName val=" жен скретч (2)"/>
      <sheetName val="муж выб "/>
      <sheetName val="жен выб"/>
      <sheetName val="Гит 500 м юниорки 17-18"/>
      <sheetName val="Гит 500 м жен (3)"/>
      <sheetName val="юниоры 17-18 1000 м"/>
      <sheetName val="юниоры 19-22 1000 м "/>
      <sheetName val="юниоры 17-18 медисон (2)"/>
      <sheetName val="юниорки 17-18 медисон (3)"/>
      <sheetName val="список общий 19-22"/>
      <sheetName val="список общий 17-18"/>
      <sheetName val="ком гонка юниоры 19-22"/>
      <sheetName val="ком гонка юниорки 19-22"/>
      <sheetName val="ком гонка юниоры 19-22 (2)"/>
      <sheetName val="ком гонка юниорки 19-22 (2)"/>
      <sheetName val="ком спринт юниорки 19-22 кв"/>
      <sheetName val="ком спринт юниоры 19-22 кв"/>
      <sheetName val="ком спринт юниорки 19-22 кв (3)"/>
      <sheetName val="ком спринт юниоры 19-22 1 раунд"/>
      <sheetName val="ком спринт юниорки 19-22 кв (4"/>
      <sheetName val="ком спринт юниоры 19-22 кв (2)"/>
      <sheetName val="ком гонка юниоры 17-18"/>
      <sheetName val="ком гонка юниорки 17-18"/>
      <sheetName val="ком гонка юниоры 17-18 (2)"/>
      <sheetName val="ком гонка юниорки 17-18 (2)"/>
      <sheetName val="ком спринт юниорки 17-18 кв"/>
      <sheetName val="ком спринт юниоры 17-18 кв"/>
      <sheetName val="ком спринт юниорки 17-18 1 р"/>
      <sheetName val="ком спринт юниоры 17-18 1 р "/>
      <sheetName val="ком спринт юниорки 17-18 кв (2"/>
      <sheetName val="ком спринт юниоры 17-18 кв (2)"/>
      <sheetName val="игп юниоры"/>
      <sheetName val="Игп юниоры 19-22"/>
      <sheetName val="игп жен"/>
      <sheetName val="Игп юниорки"/>
      <sheetName val="игп юниоры (2)"/>
      <sheetName val="Игп юниоры 19-22 (2)"/>
      <sheetName val="игп жен (2)"/>
      <sheetName val="Игп юниорки (2)"/>
      <sheetName val="Гит 200 м юниорки"/>
      <sheetName val="Гит 200 м юниоры 17-18"/>
      <sheetName val="Гит 200 м юниорки 19-22"/>
      <sheetName val="Гит 200 м юниоры 19-22"/>
      <sheetName val="юниорки спринт на 16 чел (2)"/>
      <sheetName val="юниорки спринт итог (3)"/>
      <sheetName val="юниоры спринт на 16 чел"/>
      <sheetName val="юниоры спринт итог (2)"/>
      <sheetName val="жен спринт на 16 чел (3)"/>
      <sheetName val="жен спринт итог (2)"/>
      <sheetName val="муж спринт на 16 чел (2)"/>
      <sheetName val="муж спринт итог"/>
      <sheetName val="гонка по очкам юн 17-18 кв1 "/>
      <sheetName val="гонка по очкам юн 17-18 кв2"/>
      <sheetName val="гонка по очкам юниоры 17-18"/>
      <sheetName val="гонка по очкам юниоры 19-22"/>
      <sheetName val="гонка по очкам юниорки 19-22"/>
      <sheetName val="гонка по очкам юниорки 17-18"/>
      <sheetName val="юниоры скретч ом 1 (2)"/>
      <sheetName val="муж скретч ом 1"/>
      <sheetName val="юниорки скретч ом 1 "/>
      <sheetName val="жен скретч ом 1"/>
      <sheetName val="темпо юниоры"/>
      <sheetName val="темпо муж"/>
      <sheetName val="темпо юниорки"/>
      <sheetName val="темпо жен"/>
      <sheetName val="юниоры выб ом 3 (2)"/>
      <sheetName val="муж выб ом 3"/>
      <sheetName val="юниорки выб ом 3 (3)"/>
      <sheetName val="жен выб ом 3"/>
      <sheetName val="Омниум итог юниоры"/>
      <sheetName val="Омниум итог муж"/>
      <sheetName val="Омниум итог юниорки"/>
      <sheetName val="Омниум итог жен"/>
      <sheetName val="Кейрин.табл юниорки 17-18"/>
      <sheetName val="юниорки кейрин итог"/>
      <sheetName val="Кейрин.юниоры 17-18"/>
      <sheetName val="юниоры кейрин итог "/>
      <sheetName val="Кейрин.табл юниоры 19-22"/>
      <sheetName val="муж кейрин итог (2)"/>
      <sheetName val="Кейрин. ж"/>
      <sheetName val="жен кейрин итог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Удмуртская республика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Удмуртская республика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Удмуртская республика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Удмуртская республика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Удмуртская республика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I63"/>
  <sheetViews>
    <sheetView tabSelected="1" zoomScaleNormal="100" workbookViewId="0">
      <selection activeCell="M32" sqref="M32"/>
    </sheetView>
  </sheetViews>
  <sheetFormatPr defaultRowHeight="12.75" x14ac:dyDescent="0.2"/>
  <cols>
    <col min="2" max="2" width="8.5703125" customWidth="1"/>
    <col min="3" max="3" width="14.140625" customWidth="1"/>
    <col min="4" max="4" width="20.7109375" customWidth="1"/>
    <col min="5" max="5" width="12.28515625" customWidth="1"/>
    <col min="6" max="6" width="10.7109375" customWidth="1"/>
    <col min="7" max="7" width="19.28515625" customWidth="1"/>
    <col min="8" max="8" width="21.7109375" customWidth="1"/>
    <col min="9" max="9" width="18.85546875" customWidth="1"/>
  </cols>
  <sheetData>
    <row r="1" spans="1:9" ht="2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600000000000001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3.75" customHeigh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3.75" customHeight="1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3.75" customHeight="1" x14ac:dyDescent="0.2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20.45" customHeight="1" x14ac:dyDescent="0.2">
      <c r="A6" s="3" t="s">
        <v>3</v>
      </c>
      <c r="B6" s="3"/>
      <c r="C6" s="3"/>
      <c r="D6" s="3"/>
      <c r="E6" s="3"/>
      <c r="F6" s="3"/>
      <c r="G6" s="3"/>
      <c r="H6" s="3"/>
      <c r="I6" s="3"/>
    </row>
    <row r="7" spans="1:9" ht="19.149999999999999" customHeight="1" x14ac:dyDescent="0.2">
      <c r="A7" s="3" t="s">
        <v>4</v>
      </c>
      <c r="B7" s="3"/>
      <c r="C7" s="3"/>
      <c r="D7" s="3"/>
      <c r="E7" s="3"/>
      <c r="F7" s="3"/>
      <c r="G7" s="3"/>
      <c r="H7" s="3"/>
      <c r="I7" s="3"/>
    </row>
    <row r="8" spans="1:9" ht="7.9" customHeight="1" thickBot="1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19.5" thickTop="1" x14ac:dyDescent="0.2">
      <c r="A9" s="5" t="s">
        <v>5</v>
      </c>
      <c r="B9" s="6"/>
      <c r="C9" s="6"/>
      <c r="D9" s="6"/>
      <c r="E9" s="6"/>
      <c r="F9" s="6"/>
      <c r="G9" s="6"/>
      <c r="H9" s="6"/>
      <c r="I9" s="7"/>
    </row>
    <row r="10" spans="1:9" ht="18.75" x14ac:dyDescent="0.2">
      <c r="A10" s="8" t="s">
        <v>6</v>
      </c>
      <c r="B10" s="9"/>
      <c r="C10" s="9"/>
      <c r="D10" s="9"/>
      <c r="E10" s="9"/>
      <c r="F10" s="9"/>
      <c r="G10" s="9"/>
      <c r="H10" s="9"/>
      <c r="I10" s="10"/>
    </row>
    <row r="11" spans="1:9" ht="18.75" x14ac:dyDescent="0.2">
      <c r="A11" s="11" t="s">
        <v>7</v>
      </c>
      <c r="B11" s="12"/>
      <c r="C11" s="12"/>
      <c r="D11" s="12"/>
      <c r="E11" s="12"/>
      <c r="F11" s="12"/>
      <c r="G11" s="12"/>
      <c r="H11" s="12"/>
      <c r="I11" s="13"/>
    </row>
    <row r="12" spans="1:9" ht="10.15" customHeight="1" x14ac:dyDescent="0.2">
      <c r="A12" s="14"/>
      <c r="B12" s="15"/>
      <c r="C12" s="15"/>
      <c r="D12" s="15"/>
      <c r="E12" s="15"/>
      <c r="F12" s="15"/>
      <c r="G12" s="15"/>
      <c r="H12" s="15"/>
      <c r="I12" s="16"/>
    </row>
    <row r="13" spans="1:9" ht="15.75" x14ac:dyDescent="0.2">
      <c r="A13" s="17" t="s">
        <v>8</v>
      </c>
      <c r="B13" s="18"/>
      <c r="C13" s="18"/>
      <c r="D13" s="18"/>
      <c r="E13" s="19"/>
      <c r="F13" s="20"/>
      <c r="G13" s="21" t="s">
        <v>9</v>
      </c>
      <c r="H13" s="22"/>
      <c r="I13" s="23" t="s">
        <v>10</v>
      </c>
    </row>
    <row r="14" spans="1:9" ht="15.75" x14ac:dyDescent="0.2">
      <c r="A14" s="24" t="s">
        <v>11</v>
      </c>
      <c r="B14" s="25"/>
      <c r="C14" s="25"/>
      <c r="D14" s="25"/>
      <c r="E14" s="26"/>
      <c r="F14" s="27"/>
      <c r="G14" s="28" t="s">
        <v>12</v>
      </c>
      <c r="H14" s="29"/>
      <c r="I14" s="30" t="s">
        <v>13</v>
      </c>
    </row>
    <row r="15" spans="1:9" ht="15" x14ac:dyDescent="0.2">
      <c r="A15" s="31" t="s">
        <v>14</v>
      </c>
      <c r="B15" s="32"/>
      <c r="C15" s="32"/>
      <c r="D15" s="32"/>
      <c r="E15" s="32"/>
      <c r="F15" s="32"/>
      <c r="G15" s="33"/>
      <c r="H15" s="34" t="s">
        <v>15</v>
      </c>
      <c r="I15" s="35"/>
    </row>
    <row r="16" spans="1:9" ht="15" x14ac:dyDescent="0.2">
      <c r="A16" s="36" t="s">
        <v>16</v>
      </c>
      <c r="B16" s="37"/>
      <c r="C16" s="37"/>
      <c r="D16" s="38"/>
      <c r="E16" s="39" t="s">
        <v>2</v>
      </c>
      <c r="F16" s="38"/>
      <c r="G16" s="39"/>
      <c r="H16" s="40" t="s">
        <v>17</v>
      </c>
      <c r="I16" s="41"/>
    </row>
    <row r="17" spans="1:9" ht="15" x14ac:dyDescent="0.2">
      <c r="A17" s="36" t="s">
        <v>18</v>
      </c>
      <c r="B17" s="37"/>
      <c r="C17" s="37"/>
      <c r="D17" s="39"/>
      <c r="E17" s="42"/>
      <c r="F17" s="38"/>
      <c r="G17" s="43" t="s">
        <v>19</v>
      </c>
      <c r="H17" s="44" t="s">
        <v>20</v>
      </c>
      <c r="I17" s="45"/>
    </row>
    <row r="18" spans="1:9" ht="15" x14ac:dyDescent="0.2">
      <c r="A18" s="36" t="s">
        <v>21</v>
      </c>
      <c r="B18" s="37"/>
      <c r="C18" s="37"/>
      <c r="D18" s="39"/>
      <c r="E18" s="42"/>
      <c r="F18" s="38"/>
      <c r="G18" s="43" t="s">
        <v>22</v>
      </c>
      <c r="H18" s="44" t="s">
        <v>23</v>
      </c>
      <c r="I18" s="45"/>
    </row>
    <row r="19" spans="1:9" ht="15.75" thickBot="1" x14ac:dyDescent="0.25">
      <c r="A19" s="46" t="s">
        <v>24</v>
      </c>
      <c r="B19" s="47"/>
      <c r="C19" s="47"/>
      <c r="D19" s="48"/>
      <c r="E19" s="49"/>
      <c r="F19" s="48"/>
      <c r="G19" s="43" t="s">
        <v>25</v>
      </c>
      <c r="H19" s="50" t="s">
        <v>26</v>
      </c>
      <c r="I19" s="51"/>
    </row>
    <row r="20" spans="1:9" ht="14.25" thickTop="1" thickBot="1" x14ac:dyDescent="0.25">
      <c r="A20" s="52"/>
      <c r="B20" s="53"/>
      <c r="C20" s="53"/>
      <c r="D20" s="54"/>
      <c r="E20" s="55"/>
      <c r="F20" s="54"/>
      <c r="G20" s="54"/>
      <c r="H20" s="56"/>
      <c r="I20" s="56"/>
    </row>
    <row r="21" spans="1:9" ht="26.25" thickTop="1" x14ac:dyDescent="0.2">
      <c r="A21" s="57" t="s">
        <v>27</v>
      </c>
      <c r="B21" s="58" t="s">
        <v>28</v>
      </c>
      <c r="C21" s="58" t="s">
        <v>29</v>
      </c>
      <c r="D21" s="58" t="s">
        <v>30</v>
      </c>
      <c r="E21" s="59" t="s">
        <v>31</v>
      </c>
      <c r="F21" s="58" t="s">
        <v>32</v>
      </c>
      <c r="G21" s="58" t="s">
        <v>33</v>
      </c>
      <c r="H21" s="60" t="s">
        <v>34</v>
      </c>
      <c r="I21" s="61" t="s">
        <v>35</v>
      </c>
    </row>
    <row r="22" spans="1:9" ht="22.5" customHeight="1" x14ac:dyDescent="0.2">
      <c r="A22" s="62">
        <v>1</v>
      </c>
      <c r="B22" s="63">
        <v>121</v>
      </c>
      <c r="C22" s="64">
        <f>IF(ISBLANK($B22),"",VLOOKUP($B22,[1]список!$B$1:$G$544,2,0))</f>
        <v>10036077112</v>
      </c>
      <c r="D22" s="64" t="str">
        <f>IF(ISBLANK($B22),"",VLOOKUP($B22,[1]список!$B$1:$G$544,3,0))</f>
        <v>Мурзина Ирина</v>
      </c>
      <c r="E22" s="65">
        <f>IF(ISBLANK($B22),"",VLOOKUP($B22,[1]список!$B$1:$G$544,4,0))</f>
        <v>38092</v>
      </c>
      <c r="F22" s="65" t="str">
        <f>IF(ISBLANK($B22),"",VLOOKUP($B22,[1]список!$B$1:$H$544,5,0))</f>
        <v>МС</v>
      </c>
      <c r="G22" s="66" t="str">
        <f>IF(ISBLANK($B22),"",VLOOKUP($B22,[1]список!$B$1:$H$544,6,0))</f>
        <v>Тульская область</v>
      </c>
      <c r="H22" s="67"/>
      <c r="I22" s="68"/>
    </row>
    <row r="23" spans="1:9" ht="22.5" customHeight="1" x14ac:dyDescent="0.2">
      <c r="A23" s="62">
        <v>2</v>
      </c>
      <c r="B23" s="63">
        <v>132</v>
      </c>
      <c r="C23" s="64">
        <f>IF(ISBLANK($B23),"",VLOOKUP($B23,[1]список!$B$1:$G$544,2,0))</f>
        <v>10091170179</v>
      </c>
      <c r="D23" s="64" t="str">
        <f>IF(ISBLANK($B23),"",VLOOKUP($B23,[1]список!$B$1:$G$544,3,0))</f>
        <v>Малькова Татьяна</v>
      </c>
      <c r="E23" s="65">
        <f>IF(ISBLANK($B23),"",VLOOKUP($B23,[1]список!$B$1:$G$544,4,0))</f>
        <v>38712</v>
      </c>
      <c r="F23" s="65" t="str">
        <f>IF(ISBLANK($B23),"",VLOOKUP($B23,[1]список!$B$1:$H$544,5,0))</f>
        <v>МС</v>
      </c>
      <c r="G23" s="66" t="str">
        <f>IF(ISBLANK($B23),"",VLOOKUP($B23,[1]список!$B$1:$H$544,6,0))</f>
        <v>Москва</v>
      </c>
      <c r="H23" s="67"/>
      <c r="I23" s="68"/>
    </row>
    <row r="24" spans="1:9" ht="22.5" customHeight="1" x14ac:dyDescent="0.2">
      <c r="A24" s="62">
        <v>3</v>
      </c>
      <c r="B24" s="63">
        <v>207</v>
      </c>
      <c r="C24" s="64">
        <f>IF(ISBLANK($B24),"",VLOOKUP($B24,[1]список!$B$1:$G$544,2,0))</f>
        <v>10036059328</v>
      </c>
      <c r="D24" s="64" t="str">
        <f>IF(ISBLANK($B24),"",VLOOKUP($B24,[1]список!$B$1:$G$544,3,0))</f>
        <v>Иванцова Мария</v>
      </c>
      <c r="E24" s="65">
        <f>IF(ISBLANK($B24),"",VLOOKUP($B24,[1]список!$B$1:$G$544,4,0))</f>
        <v>37004</v>
      </c>
      <c r="F24" s="65" t="str">
        <f>IF(ISBLANK($B24),"",VLOOKUP($B24,[1]список!$B$1:$H$544,5,0))</f>
        <v>МС</v>
      </c>
      <c r="G24" s="66" t="str">
        <f>IF(ISBLANK($B24),"",VLOOKUP($B24,[1]список!$B$1:$H$544,6,0))</f>
        <v>Омская область</v>
      </c>
      <c r="H24" s="67"/>
      <c r="I24" s="68"/>
    </row>
    <row r="25" spans="1:9" ht="22.5" customHeight="1" x14ac:dyDescent="0.2">
      <c r="A25" s="62">
        <v>4</v>
      </c>
      <c r="B25" s="63">
        <v>116</v>
      </c>
      <c r="C25" s="64">
        <f>IF(ISBLANK($B25),"",VLOOKUP($B25,[1]список!$B$1:$G$544,2,0))</f>
        <v>10091966589</v>
      </c>
      <c r="D25" s="64" t="str">
        <f>IF(ISBLANK($B25),"",VLOOKUP($B25,[1]список!$B$1:$G$544,3,0))</f>
        <v>Ермолова Дарья</v>
      </c>
      <c r="E25" s="65">
        <f>IF(ISBLANK($B25),"",VLOOKUP($B25,[1]список!$B$1:$G$544,4,0))</f>
        <v>38956</v>
      </c>
      <c r="F25" s="65" t="str">
        <f>IF(ISBLANK($B25),"",VLOOKUP($B25,[1]список!$B$1:$H$544,5,0))</f>
        <v>КМС</v>
      </c>
      <c r="G25" s="66" t="str">
        <f>IF(ISBLANK($B25),"",VLOOKUP($B25,[1]список!$B$1:$H$544,6,0))</f>
        <v>Тульская область</v>
      </c>
      <c r="H25" s="67"/>
      <c r="I25" s="68"/>
    </row>
    <row r="26" spans="1:9" ht="22.5" customHeight="1" x14ac:dyDescent="0.2">
      <c r="A26" s="62">
        <v>5</v>
      </c>
      <c r="B26" s="63">
        <v>129</v>
      </c>
      <c r="C26" s="64">
        <f>IF(ISBLANK($B26),"",VLOOKUP($B26,[1]список!$B$1:$G$544,2,0))</f>
        <v>10036017494</v>
      </c>
      <c r="D26" s="64" t="str">
        <f>IF(ISBLANK($B26),"",VLOOKUP($B26,[1]список!$B$1:$G$544,3,0))</f>
        <v>Голяева Валерия</v>
      </c>
      <c r="E26" s="65">
        <f>IF(ISBLANK($B26),"",VLOOKUP($B26,[1]список!$B$1:$G$544,4,0))</f>
        <v>37057</v>
      </c>
      <c r="F26" s="65" t="str">
        <f>IF(ISBLANK($B26),"",VLOOKUP($B26,[1]список!$B$1:$H$544,5,0))</f>
        <v>МС</v>
      </c>
      <c r="G26" s="66" t="str">
        <f>IF(ISBLANK($B26),"",VLOOKUP($B26,[1]список!$B$1:$H$544,6,0))</f>
        <v>Москва</v>
      </c>
      <c r="H26" s="67"/>
      <c r="I26" s="68"/>
    </row>
    <row r="27" spans="1:9" ht="22.5" customHeight="1" x14ac:dyDescent="0.2">
      <c r="A27" s="62">
        <v>6</v>
      </c>
      <c r="B27" s="63">
        <v>186</v>
      </c>
      <c r="C27" s="64">
        <f>IF(ISBLANK($B27),"",VLOOKUP($B27,[1]список!$B$1:$G$544,2,0))</f>
        <v>10036017393</v>
      </c>
      <c r="D27" s="64" t="str">
        <f>IF(ISBLANK($B27),"",VLOOKUP($B27,[1]список!$B$1:$G$544,3,0))</f>
        <v>Чуренкова Таисия</v>
      </c>
      <c r="E27" s="65">
        <f>IF(ISBLANK($B27),"",VLOOKUP($B27,[1]список!$B$1:$G$544,4,0))</f>
        <v>37128</v>
      </c>
      <c r="F27" s="65" t="str">
        <f>IF(ISBLANK($B27),"",VLOOKUP($B27,[1]список!$B$1:$H$544,5,0))</f>
        <v>МС</v>
      </c>
      <c r="G27" s="66" t="str">
        <f>IF(ISBLANK($B27),"",VLOOKUP($B27,[1]список!$B$1:$H$544,6,0))</f>
        <v>Республика Адыгея</v>
      </c>
      <c r="H27" s="67"/>
      <c r="I27" s="68"/>
    </row>
    <row r="28" spans="1:9" ht="22.5" customHeight="1" x14ac:dyDescent="0.2">
      <c r="A28" s="62">
        <v>7</v>
      </c>
      <c r="B28" s="63">
        <v>203</v>
      </c>
      <c r="C28" s="64">
        <f>IF(ISBLANK($B28),"",VLOOKUP($B28,[1]список!$B$1:$G$544,2,0))</f>
        <v>10079773790</v>
      </c>
      <c r="D28" s="64" t="str">
        <f>IF(ISBLANK($B28),"",VLOOKUP($B28,[1]список!$B$1:$G$544,3,0))</f>
        <v>Шварева Варвара</v>
      </c>
      <c r="E28" s="65">
        <f>IF(ISBLANK($B28),"",VLOOKUP($B28,[1]список!$B$1:$G$544,4,0))</f>
        <v>38272</v>
      </c>
      <c r="F28" s="65" t="str">
        <f>IF(ISBLANK($B28),"",VLOOKUP($B28,[1]список!$B$1:$H$544,5,0))</f>
        <v>КМС</v>
      </c>
      <c r="G28" s="66" t="str">
        <f>IF(ISBLANK($B28),"",VLOOKUP($B28,[1]список!$B$1:$H$544,6,0))</f>
        <v>Омская область</v>
      </c>
      <c r="H28" s="67"/>
      <c r="I28" s="68"/>
    </row>
    <row r="29" spans="1:9" ht="22.5" customHeight="1" x14ac:dyDescent="0.2">
      <c r="A29" s="62">
        <v>8</v>
      </c>
      <c r="B29" s="63">
        <v>177</v>
      </c>
      <c r="C29" s="64">
        <f>IF(ISBLANK($B29),"",VLOOKUP($B29,[1]список!$B$1:$G$544,2,0))</f>
        <v>10077621606</v>
      </c>
      <c r="D29" s="64" t="str">
        <f>IF(ISBLANK($B29),"",VLOOKUP($B29,[1]список!$B$1:$G$544,3,0))</f>
        <v>Агаева Алина</v>
      </c>
      <c r="E29" s="65">
        <f>IF(ISBLANK($B29),"",VLOOKUP($B29,[1]список!$B$1:$G$544,4,0))</f>
        <v>38545</v>
      </c>
      <c r="F29" s="65" t="str">
        <f>IF(ISBLANK($B29),"",VLOOKUP($B29,[1]список!$B$1:$H$544,5,0))</f>
        <v>КМС</v>
      </c>
      <c r="G29" s="66" t="str">
        <f>IF(ISBLANK($B29),"",VLOOKUP($B29,[1]список!$B$1:$H$544,6,0))</f>
        <v>Ростовская область</v>
      </c>
      <c r="H29" s="67"/>
      <c r="I29" s="68"/>
    </row>
    <row r="30" spans="1:9" ht="22.5" customHeight="1" x14ac:dyDescent="0.2">
      <c r="A30" s="62">
        <v>9</v>
      </c>
      <c r="B30" s="63">
        <v>179</v>
      </c>
      <c r="C30" s="64">
        <f>IF(ISBLANK($B30),"",VLOOKUP($B30,[1]список!$B$1:$G$544,2,0))</f>
        <v>10036021437</v>
      </c>
      <c r="D30" s="64" t="str">
        <f>IF(ISBLANK($B30),"",VLOOKUP($B30,[1]список!$B$1:$G$544,3,0))</f>
        <v>Володина Софья</v>
      </c>
      <c r="E30" s="65">
        <f>IF(ISBLANK($B30),"",VLOOKUP($B30,[1]список!$B$1:$G$544,4,0))</f>
        <v>37302</v>
      </c>
      <c r="F30" s="65" t="str">
        <f>IF(ISBLANK($B30),"",VLOOKUP($B30,[1]список!$B$1:$H$544,5,0))</f>
        <v>МС</v>
      </c>
      <c r="G30" s="66" t="str">
        <f>IF(ISBLANK($B30),"",VLOOKUP($B30,[1]список!$B$1:$H$544,6,0))</f>
        <v>Ростовская область, Тульская область</v>
      </c>
      <c r="H30" s="67"/>
      <c r="I30" s="68"/>
    </row>
    <row r="31" spans="1:9" ht="22.5" customHeight="1" x14ac:dyDescent="0.2">
      <c r="A31" s="62">
        <v>10</v>
      </c>
      <c r="B31" s="63">
        <v>178</v>
      </c>
      <c r="C31" s="64">
        <f>IF(ISBLANK($B31),"",VLOOKUP($B31,[1]список!$B$1:$G$544,2,0))</f>
        <v>10077621303</v>
      </c>
      <c r="D31" s="64" t="str">
        <f>IF(ISBLANK($B31),"",VLOOKUP($B31,[1]список!$B$1:$G$544,3,0))</f>
        <v>Майсурадзе Лия</v>
      </c>
      <c r="E31" s="65">
        <f>IF(ISBLANK($B31),"",VLOOKUP($B31,[1]список!$B$1:$G$544,4,0))</f>
        <v>38665</v>
      </c>
      <c r="F31" s="65" t="str">
        <f>IF(ISBLANK($B31),"",VLOOKUP($B31,[1]список!$B$1:$H$544,5,0))</f>
        <v>КМС</v>
      </c>
      <c r="G31" s="66" t="str">
        <f>IF(ISBLANK($B31),"",VLOOKUP($B31,[1]список!$B$1:$H$544,6,0))</f>
        <v>Ростовская область</v>
      </c>
      <c r="H31" s="67"/>
      <c r="I31" s="68"/>
    </row>
    <row r="32" spans="1:9" ht="22.5" customHeight="1" thickBot="1" x14ac:dyDescent="0.25">
      <c r="A32" s="62">
        <v>11</v>
      </c>
      <c r="B32" s="63">
        <v>208</v>
      </c>
      <c r="C32" s="64">
        <f>IF(ISBLANK($B32),"",VLOOKUP($B32,[1]список!$B$1:$G$544,2,0))</f>
        <v>10036076607</v>
      </c>
      <c r="D32" s="64" t="str">
        <f>IF(ISBLANK($B32),"",VLOOKUP($B32,[1]список!$B$1:$G$544,3,0))</f>
        <v>Вальковская Татьяна</v>
      </c>
      <c r="E32" s="65">
        <f>IF(ISBLANK($B32),"",VLOOKUP($B32,[1]список!$B$1:$G$544,4,0))</f>
        <v>37625</v>
      </c>
      <c r="F32" s="65" t="str">
        <f>IF(ISBLANK($B32),"",VLOOKUP($B32,[1]список!$B$1:$H$544,5,0))</f>
        <v>КМС</v>
      </c>
      <c r="G32" s="66" t="str">
        <f>IF(ISBLANK($B32),"",VLOOKUP($B32,[1]список!$B$1:$H$544,6,0))</f>
        <v>Омская область</v>
      </c>
      <c r="H32" s="67"/>
      <c r="I32" s="68"/>
    </row>
    <row r="33" spans="1:9" ht="22.5" hidden="1" customHeight="1" x14ac:dyDescent="0.2">
      <c r="A33" s="62"/>
      <c r="B33" s="63"/>
      <c r="C33" s="64" t="str">
        <f>IF(ISBLANK($B33),"",VLOOKUP($B33,[1]список!$B$1:$G$544,2,0))</f>
        <v/>
      </c>
      <c r="D33" s="64" t="str">
        <f>IF(ISBLANK($B33),"",VLOOKUP($B33,[1]список!$B$1:$G$544,3,0))</f>
        <v/>
      </c>
      <c r="E33" s="65" t="str">
        <f>IF(ISBLANK($B33),"",VLOOKUP($B33,[1]список!$B$1:$G$544,4,0))</f>
        <v/>
      </c>
      <c r="F33" s="65" t="str">
        <f>IF(ISBLANK($B33),"",VLOOKUP($B33,[1]список!$B$1:$H$544,5,0))</f>
        <v/>
      </c>
      <c r="G33" s="66" t="str">
        <f>IF(ISBLANK($B33),"",VLOOKUP($B33,[1]список!$B$1:$H$544,6,0))</f>
        <v/>
      </c>
      <c r="H33" s="67"/>
      <c r="I33" s="68"/>
    </row>
    <row r="34" spans="1:9" ht="15.6" hidden="1" customHeight="1" x14ac:dyDescent="0.2">
      <c r="A34" s="62"/>
      <c r="B34" s="63"/>
      <c r="C34" s="64" t="str">
        <f>IF(ISBLANK($B34),"",VLOOKUP($B34,[1]список!$B$1:$G$544,2,0))</f>
        <v/>
      </c>
      <c r="D34" s="64" t="str">
        <f>IF(ISBLANK($B34),"",VLOOKUP($B34,[1]список!$B$1:$G$544,3,0))</f>
        <v/>
      </c>
      <c r="E34" s="65" t="str">
        <f>IF(ISBLANK($B34),"",VLOOKUP($B34,[1]список!$B$1:$G$544,4,0))</f>
        <v/>
      </c>
      <c r="F34" s="65" t="str">
        <f>IF(ISBLANK($B34),"",VLOOKUP($B34,[1]список!$B$1:$H$544,5,0))</f>
        <v/>
      </c>
      <c r="G34" s="66" t="str">
        <f>IF(ISBLANK($B34),"",VLOOKUP($B34,[1]список!$B$1:$H$544,6,0))</f>
        <v/>
      </c>
      <c r="H34" s="67"/>
      <c r="I34" s="68"/>
    </row>
    <row r="35" spans="1:9" ht="15.6" hidden="1" customHeight="1" x14ac:dyDescent="0.2">
      <c r="A35" s="62"/>
      <c r="B35" s="63"/>
      <c r="C35" s="64" t="str">
        <f>IF(ISBLANK($B35),"",VLOOKUP($B35,[1]список!$B$1:$G$544,2,0))</f>
        <v/>
      </c>
      <c r="D35" s="64" t="str">
        <f>IF(ISBLANK($B35),"",VLOOKUP($B35,[1]список!$B$1:$G$544,3,0))</f>
        <v/>
      </c>
      <c r="E35" s="65" t="str">
        <f>IF(ISBLANK($B35),"",VLOOKUP($B35,[1]список!$B$1:$G$544,4,0))</f>
        <v/>
      </c>
      <c r="F35" s="65" t="str">
        <f>IF(ISBLANK($B35),"",VLOOKUP($B35,[1]список!$B$1:$H$544,5,0))</f>
        <v/>
      </c>
      <c r="G35" s="66" t="str">
        <f>IF(ISBLANK($B35),"",VLOOKUP($B35,[1]список!$B$1:$H$544,6,0))</f>
        <v/>
      </c>
      <c r="H35" s="67"/>
      <c r="I35" s="68"/>
    </row>
    <row r="36" spans="1:9" ht="15.6" hidden="1" customHeight="1" x14ac:dyDescent="0.2">
      <c r="A36" s="62"/>
      <c r="B36" s="63"/>
      <c r="C36" s="64" t="str">
        <f>IF(ISBLANK($B36),"",VLOOKUP($B36,[1]список!$B$1:$G$544,2,0))</f>
        <v/>
      </c>
      <c r="D36" s="64" t="str">
        <f>IF(ISBLANK($B36),"",VLOOKUP($B36,[1]список!$B$1:$G$544,3,0))</f>
        <v/>
      </c>
      <c r="E36" s="65" t="str">
        <f>IF(ISBLANK($B36),"",VLOOKUP($B36,[1]список!$B$1:$G$544,4,0))</f>
        <v/>
      </c>
      <c r="F36" s="65" t="str">
        <f>IF(ISBLANK($B36),"",VLOOKUP($B36,[1]список!$B$1:$H$544,5,0))</f>
        <v/>
      </c>
      <c r="G36" s="66" t="str">
        <f>IF(ISBLANK($B36),"",VLOOKUP($B36,[1]список!$B$1:$H$544,6,0))</f>
        <v/>
      </c>
      <c r="H36" s="67"/>
      <c r="I36" s="68"/>
    </row>
    <row r="37" spans="1:9" ht="15.6" hidden="1" customHeight="1" x14ac:dyDescent="0.2">
      <c r="A37" s="62"/>
      <c r="B37" s="63"/>
      <c r="C37" s="64" t="str">
        <f>IF(ISBLANK($B37),"",VLOOKUP($B37,[1]список!$B$1:$G$544,2,0))</f>
        <v/>
      </c>
      <c r="D37" s="64" t="str">
        <f>IF(ISBLANK($B37),"",VLOOKUP($B37,[1]список!$B$1:$G$544,3,0))</f>
        <v/>
      </c>
      <c r="E37" s="65" t="str">
        <f>IF(ISBLANK($B37),"",VLOOKUP($B37,[1]список!$B$1:$G$544,4,0))</f>
        <v/>
      </c>
      <c r="F37" s="65" t="str">
        <f>IF(ISBLANK($B37),"",VLOOKUP($B37,[1]список!$B$1:$H$544,5,0))</f>
        <v/>
      </c>
      <c r="G37" s="66" t="str">
        <f>IF(ISBLANK($B37),"",VLOOKUP($B37,[1]список!$B$1:$H$544,6,0))</f>
        <v/>
      </c>
      <c r="H37" s="67"/>
      <c r="I37" s="68"/>
    </row>
    <row r="38" spans="1:9" ht="15.6" hidden="1" customHeight="1" x14ac:dyDescent="0.2">
      <c r="A38" s="62"/>
      <c r="B38" s="63"/>
      <c r="C38" s="64" t="str">
        <f>IF(ISBLANK($B38),"",VLOOKUP($B38,[1]список!$B$1:$G$544,2,0))</f>
        <v/>
      </c>
      <c r="D38" s="64" t="str">
        <f>IF(ISBLANK($B38),"",VLOOKUP($B38,[1]список!$B$1:$G$544,3,0))</f>
        <v/>
      </c>
      <c r="E38" s="65" t="str">
        <f>IF(ISBLANK($B38),"",VLOOKUP($B38,[1]список!$B$1:$G$544,4,0))</f>
        <v/>
      </c>
      <c r="F38" s="65" t="str">
        <f>IF(ISBLANK($B38),"",VLOOKUP($B38,[1]список!$B$1:$H$544,5,0))</f>
        <v/>
      </c>
      <c r="G38" s="66" t="str">
        <f>IF(ISBLANK($B38),"",VLOOKUP($B38,[1]список!$B$1:$H$544,6,0))</f>
        <v/>
      </c>
      <c r="H38" s="67"/>
      <c r="I38" s="68"/>
    </row>
    <row r="39" spans="1:9" ht="15.6" hidden="1" customHeight="1" x14ac:dyDescent="0.2">
      <c r="A39" s="62"/>
      <c r="B39" s="63"/>
      <c r="C39" s="64" t="str">
        <f>IF(ISBLANK($B39),"",VLOOKUP($B39,[1]список!$B$1:$G$544,2,0))</f>
        <v/>
      </c>
      <c r="D39" s="64" t="str">
        <f>IF(ISBLANK($B39),"",VLOOKUP($B39,[1]список!$B$1:$G$544,3,0))</f>
        <v/>
      </c>
      <c r="E39" s="65" t="str">
        <f>IF(ISBLANK($B39),"",VLOOKUP($B39,[1]список!$B$1:$G$544,4,0))</f>
        <v/>
      </c>
      <c r="F39" s="65" t="str">
        <f>IF(ISBLANK($B39),"",VLOOKUP($B39,[1]список!$B$1:$H$544,5,0))</f>
        <v/>
      </c>
      <c r="G39" s="66" t="str">
        <f>IF(ISBLANK($B39),"",VLOOKUP($B39,[1]список!$B$1:$H$544,6,0))</f>
        <v/>
      </c>
      <c r="H39" s="67"/>
      <c r="I39" s="68"/>
    </row>
    <row r="40" spans="1:9" ht="15.6" hidden="1" customHeight="1" x14ac:dyDescent="0.2">
      <c r="A40" s="62"/>
      <c r="B40" s="63"/>
      <c r="C40" s="64" t="str">
        <f>IF(ISBLANK($B40),"",VLOOKUP($B40,[1]список!$B$1:$G$544,2,0))</f>
        <v/>
      </c>
      <c r="D40" s="64" t="str">
        <f>IF(ISBLANK($B40),"",VLOOKUP($B40,[1]список!$B$1:$G$544,3,0))</f>
        <v/>
      </c>
      <c r="E40" s="65" t="str">
        <f>IF(ISBLANK($B40),"",VLOOKUP($B40,[1]список!$B$1:$G$544,4,0))</f>
        <v/>
      </c>
      <c r="F40" s="65" t="str">
        <f>IF(ISBLANK($B40),"",VLOOKUP($B40,[1]список!$B$1:$H$544,5,0))</f>
        <v/>
      </c>
      <c r="G40" s="66" t="str">
        <f>IF(ISBLANK($B40),"",VLOOKUP($B40,[1]список!$B$1:$H$544,6,0))</f>
        <v/>
      </c>
      <c r="H40" s="67"/>
      <c r="I40" s="68"/>
    </row>
    <row r="41" spans="1:9" ht="15.6" hidden="1" customHeight="1" x14ac:dyDescent="0.2">
      <c r="A41" s="62"/>
      <c r="B41" s="63"/>
      <c r="C41" s="64" t="str">
        <f>IF(ISBLANK($B41),"",VLOOKUP($B41,[1]список!$B$1:$G$544,2,0))</f>
        <v/>
      </c>
      <c r="D41" s="64" t="str">
        <f>IF(ISBLANK($B41),"",VLOOKUP($B41,[1]список!$B$1:$G$544,3,0))</f>
        <v/>
      </c>
      <c r="E41" s="65" t="str">
        <f>IF(ISBLANK($B41),"",VLOOKUP($B41,[1]список!$B$1:$G$544,4,0))</f>
        <v/>
      </c>
      <c r="F41" s="65" t="str">
        <f>IF(ISBLANK($B41),"",VLOOKUP($B41,[1]список!$B$1:$H$544,5,0))</f>
        <v/>
      </c>
      <c r="G41" s="66" t="str">
        <f>IF(ISBLANK($B41),"",VLOOKUP($B41,[1]список!$B$1:$H$544,6,0))</f>
        <v/>
      </c>
      <c r="H41" s="67"/>
      <c r="I41" s="68"/>
    </row>
    <row r="42" spans="1:9" ht="15.6" hidden="1" customHeight="1" x14ac:dyDescent="0.2">
      <c r="A42" s="62"/>
      <c r="B42" s="63"/>
      <c r="C42" s="64" t="str">
        <f>IF(ISBLANK($B42),"",VLOOKUP($B42,[1]список!$B$1:$G$544,2,0))</f>
        <v/>
      </c>
      <c r="D42" s="64" t="str">
        <f>IF(ISBLANK($B42),"",VLOOKUP($B42,[1]список!$B$1:$G$544,3,0))</f>
        <v/>
      </c>
      <c r="E42" s="65" t="str">
        <f>IF(ISBLANK($B42),"",VLOOKUP($B42,[1]список!$B$1:$G$544,4,0))</f>
        <v/>
      </c>
      <c r="F42" s="65" t="str">
        <f>IF(ISBLANK($B42),"",VLOOKUP($B42,[1]список!$B$1:$H$544,5,0))</f>
        <v/>
      </c>
      <c r="G42" s="66" t="str">
        <f>IF(ISBLANK($B42),"",VLOOKUP($B42,[1]список!$B$1:$H$544,6,0))</f>
        <v/>
      </c>
      <c r="H42" s="67"/>
      <c r="I42" s="69"/>
    </row>
    <row r="43" spans="1:9" ht="15.6" hidden="1" customHeight="1" x14ac:dyDescent="0.2">
      <c r="A43" s="62"/>
      <c r="B43" s="63"/>
      <c r="C43" s="64" t="str">
        <f>IF(ISBLANK($B43),"",VLOOKUP($B43,[1]список!$B$1:$G$544,2,0))</f>
        <v/>
      </c>
      <c r="D43" s="64" t="str">
        <f>IF(ISBLANK($B43),"",VLOOKUP($B43,[1]список!$B$1:$G$544,3,0))</f>
        <v/>
      </c>
      <c r="E43" s="65" t="str">
        <f>IF(ISBLANK($B43),"",VLOOKUP($B43,[1]список!$B$1:$G$544,4,0))</f>
        <v/>
      </c>
      <c r="F43" s="65" t="str">
        <f>IF(ISBLANK($B43),"",VLOOKUP($B43,[1]список!$B$1:$H$544,5,0))</f>
        <v/>
      </c>
      <c r="G43" s="66" t="str">
        <f>IF(ISBLANK($B43),"",VLOOKUP($B43,[1]список!$B$1:$H$544,6,0))</f>
        <v/>
      </c>
      <c r="H43" s="67"/>
      <c r="I43" s="69"/>
    </row>
    <row r="44" spans="1:9" ht="15.6" hidden="1" customHeight="1" x14ac:dyDescent="0.2">
      <c r="A44" s="62"/>
      <c r="B44" s="63"/>
      <c r="C44" s="64" t="str">
        <f>IF(ISBLANK($B44),"",VLOOKUP($B44,[1]список!$B$1:$G$544,2,0))</f>
        <v/>
      </c>
      <c r="D44" s="64" t="str">
        <f>IF(ISBLANK($B44),"",VLOOKUP($B44,[1]список!$B$1:$G$544,3,0))</f>
        <v/>
      </c>
      <c r="E44" s="65" t="str">
        <f>IF(ISBLANK($B44),"",VLOOKUP($B44,[1]список!$B$1:$G$544,4,0))</f>
        <v/>
      </c>
      <c r="F44" s="65" t="str">
        <f>IF(ISBLANK($B44),"",VLOOKUP($B44,[1]список!$B$1:$H$544,5,0))</f>
        <v/>
      </c>
      <c r="G44" s="66" t="str">
        <f>IF(ISBLANK($B44),"",VLOOKUP($B44,[1]список!$B$1:$H$544,6,0))</f>
        <v/>
      </c>
      <c r="H44" s="67"/>
      <c r="I44" s="69"/>
    </row>
    <row r="45" spans="1:9" ht="15.6" hidden="1" customHeight="1" x14ac:dyDescent="0.2">
      <c r="A45" s="62"/>
      <c r="B45" s="63"/>
      <c r="C45" s="64" t="str">
        <f>IF(ISBLANK($B45),"",VLOOKUP($B45,[1]список!$B$1:$G$544,2,0))</f>
        <v/>
      </c>
      <c r="D45" s="64" t="str">
        <f>IF(ISBLANK($B45),"",VLOOKUP($B45,[1]список!$B$1:$G$544,3,0))</f>
        <v/>
      </c>
      <c r="E45" s="65" t="str">
        <f>IF(ISBLANK($B45),"",VLOOKUP($B45,[1]список!$B$1:$G$544,4,0))</f>
        <v/>
      </c>
      <c r="F45" s="65" t="str">
        <f>IF(ISBLANK($B45),"",VLOOKUP($B45,[1]список!$B$1:$H$544,5,0))</f>
        <v/>
      </c>
      <c r="G45" s="66" t="str">
        <f>IF(ISBLANK($B45),"",VLOOKUP($B45,[1]список!$B$1:$H$544,6,0))</f>
        <v/>
      </c>
      <c r="H45" s="67"/>
      <c r="I45" s="69"/>
    </row>
    <row r="46" spans="1:9" ht="17.25" thickTop="1" thickBot="1" x14ac:dyDescent="0.25">
      <c r="A46" s="70"/>
      <c r="B46" s="71"/>
      <c r="C46" s="71"/>
      <c r="D46" s="72"/>
      <c r="E46" s="73"/>
      <c r="F46" s="74"/>
      <c r="G46" s="75"/>
      <c r="H46" s="76"/>
      <c r="I46" s="76"/>
    </row>
    <row r="47" spans="1:9" ht="15.75" thickTop="1" x14ac:dyDescent="0.2">
      <c r="A47" s="77" t="s">
        <v>36</v>
      </c>
      <c r="B47" s="78"/>
      <c r="C47" s="78"/>
      <c r="D47" s="78"/>
      <c r="E47" s="79"/>
      <c r="F47" s="78" t="s">
        <v>37</v>
      </c>
      <c r="G47" s="78"/>
      <c r="H47" s="78"/>
      <c r="I47" s="80"/>
    </row>
    <row r="48" spans="1:9" x14ac:dyDescent="0.2">
      <c r="A48" s="81" t="s">
        <v>38</v>
      </c>
      <c r="B48" s="82"/>
      <c r="C48" s="83"/>
      <c r="D48" s="82"/>
      <c r="E48" s="84" t="s">
        <v>39</v>
      </c>
      <c r="F48" s="84"/>
      <c r="G48" s="85">
        <v>4</v>
      </c>
      <c r="H48" s="86" t="s">
        <v>40</v>
      </c>
      <c r="I48" s="87">
        <f>COUNTIF(F22:F63,"ЗМС")</f>
        <v>0</v>
      </c>
    </row>
    <row r="49" spans="1:9" ht="13.5" customHeight="1" x14ac:dyDescent="0.2">
      <c r="A49" s="81" t="s">
        <v>41</v>
      </c>
      <c r="B49" s="82"/>
      <c r="C49" s="88"/>
      <c r="D49" s="82"/>
      <c r="E49" s="89" t="s">
        <v>42</v>
      </c>
      <c r="F49" s="89"/>
      <c r="G49" s="85">
        <f>G50+G54</f>
        <v>11</v>
      </c>
      <c r="H49" s="86" t="s">
        <v>43</v>
      </c>
      <c r="I49" s="87">
        <f>COUNTIF(F22:F63,"МСМК")</f>
        <v>0</v>
      </c>
    </row>
    <row r="50" spans="1:9" x14ac:dyDescent="0.2">
      <c r="A50" s="81"/>
      <c r="B50" s="82"/>
      <c r="C50" s="90"/>
      <c r="D50" s="82"/>
      <c r="E50" s="89" t="s">
        <v>44</v>
      </c>
      <c r="F50" s="89"/>
      <c r="G50" s="85">
        <f>G51+G52+G53</f>
        <v>11</v>
      </c>
      <c r="H50" s="86" t="s">
        <v>45</v>
      </c>
      <c r="I50" s="87">
        <f>COUNTIF(F22:F63,"МС")</f>
        <v>6</v>
      </c>
    </row>
    <row r="51" spans="1:9" x14ac:dyDescent="0.2">
      <c r="A51" s="81"/>
      <c r="B51" s="82"/>
      <c r="C51" s="90"/>
      <c r="D51" s="82"/>
      <c r="E51" s="89" t="s">
        <v>46</v>
      </c>
      <c r="F51" s="89"/>
      <c r="G51" s="85">
        <f>COUNT(A22:A63)</f>
        <v>11</v>
      </c>
      <c r="H51" s="86" t="s">
        <v>47</v>
      </c>
      <c r="I51" s="87">
        <f>COUNTIF(F22:F63,"КМС")</f>
        <v>5</v>
      </c>
    </row>
    <row r="52" spans="1:9" x14ac:dyDescent="0.2">
      <c r="A52" s="81"/>
      <c r="B52" s="82"/>
      <c r="C52" s="90"/>
      <c r="D52" s="82"/>
      <c r="E52" s="89" t="s">
        <v>48</v>
      </c>
      <c r="F52" s="89"/>
      <c r="G52" s="85">
        <f>COUNTIF(A22:A63,"НФ")</f>
        <v>0</v>
      </c>
      <c r="H52" s="86" t="s">
        <v>49</v>
      </c>
      <c r="I52" s="87">
        <f>COUNTIF(F22:F63,"1 СР")</f>
        <v>0</v>
      </c>
    </row>
    <row r="53" spans="1:9" x14ac:dyDescent="0.2">
      <c r="A53" s="81"/>
      <c r="B53" s="82"/>
      <c r="C53" s="82"/>
      <c r="D53" s="91"/>
      <c r="E53" s="89" t="s">
        <v>50</v>
      </c>
      <c r="F53" s="89"/>
      <c r="G53" s="85">
        <f>COUNTIF(A22:A63,"ДСКВ")</f>
        <v>0</v>
      </c>
      <c r="H53" s="92" t="s">
        <v>51</v>
      </c>
      <c r="I53" s="87">
        <f>COUNTIF(F22:F63,"2 СР")</f>
        <v>0</v>
      </c>
    </row>
    <row r="54" spans="1:9" x14ac:dyDescent="0.2">
      <c r="A54" s="81"/>
      <c r="B54" s="82"/>
      <c r="C54" s="82"/>
      <c r="D54" s="82"/>
      <c r="E54" s="89" t="s">
        <v>52</v>
      </c>
      <c r="F54" s="89"/>
      <c r="G54" s="85">
        <f>COUNTIF(A22:A63,"НС")</f>
        <v>0</v>
      </c>
      <c r="H54" s="92" t="s">
        <v>53</v>
      </c>
      <c r="I54" s="87">
        <f>COUNTIF(F22:F63,"3 СР")</f>
        <v>0</v>
      </c>
    </row>
    <row r="55" spans="1:9" x14ac:dyDescent="0.2">
      <c r="A55" s="93"/>
      <c r="B55" s="94"/>
      <c r="C55" s="94"/>
      <c r="D55" s="95"/>
      <c r="E55" s="96"/>
      <c r="F55" s="95"/>
      <c r="G55" s="95"/>
      <c r="H55" s="97"/>
      <c r="I55" s="98"/>
    </row>
    <row r="56" spans="1:9" x14ac:dyDescent="0.2">
      <c r="A56" s="99" t="s">
        <v>54</v>
      </c>
      <c r="B56" s="100"/>
      <c r="C56" s="100"/>
      <c r="D56" s="100" t="s">
        <v>55</v>
      </c>
      <c r="E56" s="100"/>
      <c r="F56" s="100" t="s">
        <v>56</v>
      </c>
      <c r="G56" s="100"/>
      <c r="H56" s="101" t="s">
        <v>57</v>
      </c>
      <c r="I56" s="102"/>
    </row>
    <row r="57" spans="1:9" x14ac:dyDescent="0.2">
      <c r="A57" s="103"/>
      <c r="B57" s="2"/>
      <c r="C57" s="2"/>
      <c r="D57" s="2"/>
      <c r="E57" s="2"/>
      <c r="F57" s="2"/>
      <c r="G57" s="2"/>
      <c r="H57" s="2"/>
      <c r="I57" s="104"/>
    </row>
    <row r="58" spans="1:9" x14ac:dyDescent="0.2">
      <c r="A58" s="105"/>
      <c r="B58" s="94"/>
      <c r="C58" s="94"/>
      <c r="D58" s="94"/>
      <c r="E58" s="106"/>
      <c r="F58" s="94"/>
      <c r="G58" s="94"/>
      <c r="H58" s="97"/>
      <c r="I58" s="98"/>
    </row>
    <row r="59" spans="1:9" x14ac:dyDescent="0.2">
      <c r="A59" s="105"/>
      <c r="B59" s="94"/>
      <c r="C59" s="94"/>
      <c r="D59" s="94"/>
      <c r="E59" s="106"/>
      <c r="F59" s="94"/>
      <c r="G59" s="94"/>
      <c r="H59" s="97"/>
      <c r="I59" s="98"/>
    </row>
    <row r="60" spans="1:9" x14ac:dyDescent="0.2">
      <c r="A60" s="105"/>
      <c r="B60" s="94"/>
      <c r="C60" s="94"/>
      <c r="D60" s="94"/>
      <c r="E60" s="106"/>
      <c r="F60" s="94"/>
      <c r="G60" s="94"/>
      <c r="H60" s="97"/>
      <c r="I60" s="98"/>
    </row>
    <row r="61" spans="1:9" x14ac:dyDescent="0.2">
      <c r="A61" s="105"/>
      <c r="B61" s="94"/>
      <c r="C61" s="94"/>
      <c r="D61" s="94"/>
      <c r="E61" s="106"/>
      <c r="F61" s="94"/>
      <c r="G61" s="94"/>
      <c r="H61" s="97"/>
      <c r="I61" s="98"/>
    </row>
    <row r="62" spans="1:9" ht="13.5" thickBot="1" x14ac:dyDescent="0.25">
      <c r="A62" s="107" t="s">
        <v>2</v>
      </c>
      <c r="B62" s="108"/>
      <c r="C62" s="108"/>
      <c r="D62" s="108" t="str">
        <f>G17</f>
        <v>Михайлова И.Н. (ВК, Санкт-Петербург)</v>
      </c>
      <c r="E62" s="108"/>
      <c r="F62" s="108" t="str">
        <f>G18</f>
        <v>Валова А.С. (ВК, Санкт-Петербург)</v>
      </c>
      <c r="G62" s="108"/>
      <c r="H62" s="109" t="str">
        <f>G19</f>
        <v>Соловьев Г.Н. (ВК, Санкт-Петербург)</v>
      </c>
      <c r="I62" s="110"/>
    </row>
    <row r="63" spans="1:9" ht="13.5" thickTop="1" x14ac:dyDescent="0.2"/>
  </sheetData>
  <mergeCells count="38">
    <mergeCell ref="H56:I56"/>
    <mergeCell ref="A57:E57"/>
    <mergeCell ref="F57:I57"/>
    <mergeCell ref="A62:C62"/>
    <mergeCell ref="D62:E62"/>
    <mergeCell ref="F62:G62"/>
    <mergeCell ref="H62:I62"/>
    <mergeCell ref="E51:F51"/>
    <mergeCell ref="E52:F52"/>
    <mergeCell ref="E53:F53"/>
    <mergeCell ref="E54:F54"/>
    <mergeCell ref="A56:C56"/>
    <mergeCell ref="D56:E56"/>
    <mergeCell ref="F56:G56"/>
    <mergeCell ref="H18:I18"/>
    <mergeCell ref="A47:D47"/>
    <mergeCell ref="F47:I47"/>
    <mergeCell ref="E48:F48"/>
    <mergeCell ref="E49:F49"/>
    <mergeCell ref="E50:F50"/>
    <mergeCell ref="A13:D13"/>
    <mergeCell ref="A14:D14"/>
    <mergeCell ref="A15:G15"/>
    <mergeCell ref="H15:I15"/>
    <mergeCell ref="H16:I16"/>
    <mergeCell ref="H17:I17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conditionalFormatting sqref="E51:E54">
    <cfRule type="duplicateValues" dxfId="0" priority="1"/>
  </conditionalFormatting>
  <pageMargins left="0.23622047244094488" right="0.23622047244094488" top="0.74803149606299213" bottom="0.74803149606299213" header="0.31496062992125984" footer="0.31496062992125984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жен выб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2023-06-12T15:09:58Z</dcterms:created>
  <dcterms:modified xsi:type="dcterms:W3CDTF">2023-06-12T15:10:12Z</dcterms:modified>
</cp:coreProperties>
</file>