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1C1B144C-B4FB-4A8D-9642-EBF8FCEACD9D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Критериум!$A$1:$U$46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8" i="91" l="1"/>
  <c r="U37" i="91"/>
  <c r="U36" i="91"/>
  <c r="U35" i="91"/>
  <c r="U34" i="91"/>
  <c r="U33" i="91"/>
  <c r="U32" i="91"/>
  <c r="R24" i="91" l="1"/>
  <c r="R25" i="91"/>
  <c r="R26" i="91"/>
  <c r="R27" i="91"/>
  <c r="R23" i="91"/>
  <c r="S46" i="91"/>
  <c r="F46" i="91"/>
  <c r="A46" i="91"/>
  <c r="H35" i="91" l="1"/>
  <c r="H38" i="91"/>
  <c r="H37" i="91"/>
  <c r="H36" i="91"/>
  <c r="H34" i="91" l="1"/>
  <c r="H33" i="91" s="1"/>
</calcChain>
</file>

<file path=xl/sharedStrings.xml><?xml version="1.0" encoding="utf-8"?>
<sst xmlns="http://schemas.openxmlformats.org/spreadsheetml/2006/main" count="92" uniqueCount="77">
  <si>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</si>
  <si>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</si>
  <si>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</si>
  <si>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</si>
  <si>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</si>
  <si>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</si>
  <si>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</si>
  <si>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</si>
  <si>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</si>
  <si>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</si>
  <si>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</si>
  <si>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</si>
  <si>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</si>
  <si>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</si>
  <si>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</si>
  <si>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</si>
  <si>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</si>
  <si>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</si>
  <si>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</si>
  <si>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</si>
  <si>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</si>
  <si>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</si>
  <si>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</si>
  <si>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</si>
  <si>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</si>
  <si>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</si>
  <si>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</si>
  <si>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</si>
  <si>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</si>
  <si>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</si>
  <si>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</si>
  <si>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</si>
  <si>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</si>
  <si>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МАКСИМАЛЬНЫЙ ПЕРЕПАД (HD):</t>
  </si>
  <si>
    <t>ДИСТАНЦИЯ: ДЛИНА КРУГА/КРУГОВ</t>
  </si>
  <si>
    <t>СУММА ПОЛОЖИТЕЛЬНЫХ ПЕРЕПАДОВ ВЫСОТЫ НА ДИСТАНЦИИ (ТС):</t>
  </si>
  <si>
    <t>шоссе - критериум 20-40 км</t>
  </si>
  <si>
    <t>1 СР</t>
  </si>
  <si>
    <t>Место на основном финише</t>
  </si>
  <si>
    <t>UCI ID</t>
  </si>
  <si>
    <t>2 СР</t>
  </si>
  <si>
    <t/>
  </si>
  <si>
    <t>№ ВРВС: 0080721811С</t>
  </si>
  <si>
    <t>МИНИСТЕРСТВО СПОРТА РОССИЙСКОЙ ФЕДЕРАЦИИ</t>
  </si>
  <si>
    <t>ФЕДЕРАЦИЯ ВЕЛОСИПЕДНОГО СПОРТА РОССИИ</t>
  </si>
  <si>
    <t>Осадки: облачно</t>
  </si>
  <si>
    <t>СУДЬЯ НА ФИНИШЕ</t>
  </si>
  <si>
    <t>Удмуртская Республика</t>
  </si>
  <si>
    <t>3 СР</t>
  </si>
  <si>
    <t>г. Санкт-Петербург</t>
  </si>
  <si>
    <t>Краснодарский край</t>
  </si>
  <si>
    <t>НС</t>
  </si>
  <si>
    <t>ДАТА ПРОВЕДЕНИЯ: 23 мая 2023 года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</si>
  <si>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Ижевск</t>
    </r>
  </si>
  <si>
    <t>НАЗВАНИЕ ТРАССЫ / РЕГ. НОМЕР: АУ УР "ССШОР ПО БИАТЛОНУ"</t>
  </si>
  <si>
    <t>ФЕДЕРАЦИЯ ВЕЛОСИПЕДНОГО СПОРТА УДМУРТСКОЙ РЕСПУБЛИКИ</t>
  </si>
  <si>
    <t>МИНИСТЕРСТВО ПО ФИЗИЧЕСКОЙ КУЛЬТУРЕ И СПОРТУ УДМУРТСКОЙ РЕСПУБЛИКИ</t>
  </si>
  <si>
    <t>ХАРИН В.В. (ВК, г. ИЖЕВСК)</t>
  </si>
  <si>
    <t>САДРОВ Е.В. (1К, г. ИЖЕВСК)</t>
  </si>
  <si>
    <t>ЖДАНОВ В.С. (1К, г. ИЖЕВСК)</t>
  </si>
  <si>
    <t>Температура: +27</t>
  </si>
  <si>
    <t>Влажность: 17%</t>
  </si>
  <si>
    <t>Ветер: 3 м/с</t>
  </si>
  <si>
    <t>ВСЕРОССИЙСКИЕ СОРЕВНОВАНИЯ</t>
  </si>
  <si>
    <t>Юниорки 17-18 лет</t>
  </si>
  <si>
    <t xml:space="preserve">НАЧАЛО ГОНКИ: 14ч 27м </t>
  </si>
  <si>
    <t>ОКОНЧАНИЕ ГОНКИ: 15ч 20м</t>
  </si>
  <si>
    <t>1,2/20</t>
  </si>
  <si>
    <t>№ ЕКП 2023: 31300</t>
  </si>
  <si>
    <t>КОРЛЯКОВА Евдокия</t>
  </si>
  <si>
    <t>БАЛУХИНА Ариадна</t>
  </si>
  <si>
    <t>ГОРОХОВА Анастасия</t>
  </si>
  <si>
    <t>МАРТЫНОВА Александра</t>
  </si>
  <si>
    <t>ШИШКИНА Елизавета</t>
  </si>
  <si>
    <t>БОР Елизавета</t>
  </si>
  <si>
    <t>ВЕРНЯЕВА Арина</t>
  </si>
  <si>
    <t>2 круга оставания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</si>
</sst>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37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vertical="center"/>
    </xf>
    <xf numFmtId="49" fontId="13" fillId="0" borderId="17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1" fontId="19" fillId="0" borderId="1" xfId="9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9" fillId="0" borderId="1" xfId="8" applyFont="1" applyBorder="1" applyAlignment="1">
      <alignment vertical="center" wrapText="1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14" fontId="13" fillId="0" borderId="5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4" fontId="13" fillId="0" borderId="2" xfId="0" applyNumberFormat="1" applyFont="1" applyBorder="1" applyAlignment="1">
      <alignment horizontal="left" vertical="center"/>
    </xf>
    <xf numFmtId="14" fontId="13" fillId="0" borderId="2" xfId="0" applyNumberFormat="1" applyFont="1" applyBorder="1" applyAlignment="1">
      <alignment vertical="center"/>
    </xf>
    <xf numFmtId="14" fontId="13" fillId="0" borderId="3" xfId="0" applyNumberFormat="1" applyFont="1" applyBorder="1" applyAlignment="1">
      <alignment vertical="center"/>
    </xf>
    <xf numFmtId="14" fontId="13" fillId="0" borderId="5" xfId="0" applyNumberFormat="1" applyFont="1" applyBorder="1" applyAlignment="1">
      <alignment horizontal="right" vertical="center"/>
    </xf>
    <xf numFmtId="14" fontId="13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3" fillId="0" borderId="2" xfId="0" applyNumberFormat="1" applyFont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0" fontId="16" fillId="3" borderId="1" xfId="3" applyFont="1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left" vertical="center"/>
    </xf>
    <xf numFmtId="0" fontId="13" fillId="0" borderId="28" xfId="0" applyFont="1" applyBorder="1" applyAlignment="1">
      <alignment horizontal="right" vertical="center"/>
    </xf>
    <xf numFmtId="49" fontId="13" fillId="0" borderId="22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1" fontId="16" fillId="0" borderId="1" xfId="0" applyNumberFormat="1" applyFont="1" applyBorder="1" applyAlignment="1">
      <alignment horizontal="center" vertical="center" wrapText="1"/>
    </xf>
    <xf numFmtId="0" fontId="19" fillId="0" borderId="1" xfId="9" applyFont="1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3" borderId="33" xfId="3" applyFont="1" applyFill="1" applyBorder="1" applyAlignment="1">
      <alignment horizontal="center" vertical="center" wrapText="1"/>
    </xf>
    <xf numFmtId="0" fontId="19" fillId="0" borderId="33" xfId="8" applyFont="1" applyBorder="1" applyAlignment="1">
      <alignment vertical="center" wrapText="1"/>
    </xf>
    <xf numFmtId="1" fontId="19" fillId="0" borderId="33" xfId="9" applyNumberFormat="1" applyFont="1" applyBorder="1" applyAlignment="1">
      <alignment horizontal="center" vertical="center" wrapText="1"/>
    </xf>
    <xf numFmtId="1" fontId="16" fillId="0" borderId="33" xfId="0" applyNumberFormat="1" applyFont="1" applyBorder="1" applyAlignment="1">
      <alignment horizontal="center" vertical="center" wrapText="1"/>
    </xf>
    <xf numFmtId="0" fontId="19" fillId="0" borderId="33" xfId="9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4" fontId="6" fillId="2" borderId="30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651387</xdr:colOff>
      <xdr:row>0</xdr:row>
      <xdr:rowOff>68141</xdr:rowOff>
    </xdr:from>
    <xdr:to>
      <xdr:col>20</xdr:col>
      <xdr:colOff>894152</xdr:colOff>
      <xdr:row>2</xdr:row>
      <xdr:rowOff>296677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D1C12D97-DF75-4C4C-8235-0BFA039CE6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12155129" y="68141"/>
          <a:ext cx="1139958" cy="84305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143972</xdr:colOff>
      <xdr:row>0</xdr:row>
      <xdr:rowOff>114124</xdr:rowOff>
    </xdr:from>
    <xdr:to>
      <xdr:col>2</xdr:col>
      <xdr:colOff>419396</xdr:colOff>
      <xdr:row>3</xdr:row>
      <xdr:rowOff>98323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973F29D9-EBDC-E34A-AEB9-F240AD1BD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972" y="114124"/>
          <a:ext cx="1295521" cy="905973"/>
        </a:xfrm>
        <a:prstGeom prst="rect">
          <a:avLst/>
        </a:prstGeom>
      </xdr:spPr>
    </xdr:pic>
    <xdr:clientData/>
  </xdr:twoCellAnchor>
  <xdr:twoCellAnchor>
    <xdr:from>
      <xdr:col>2</xdr:col>
      <xdr:colOff>687934</xdr:colOff>
      <xdr:row>0</xdr:row>
      <xdr:rowOff>149100</xdr:rowOff>
    </xdr:from>
    <xdr:to>
      <xdr:col>3</xdr:col>
      <xdr:colOff>868227</xdr:colOff>
      <xdr:row>3</xdr:row>
      <xdr:rowOff>61452</xdr:rowOff>
    </xdr:to>
    <xdr:pic>
      <xdr:nvPicPr>
        <xdr:cNvPr id="7" name="image1.jpeg">
          <a:extLst>
            <a:ext uri="{FF2B5EF4-FFF2-40B4-BE49-F238E27FC236}">
              <a16:creationId xmlns:a16="http://schemas.microsoft.com/office/drawing/2014/main" id="{BF3A901C-7F88-4868-9E43-442ABFF6A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8031" y="149100"/>
          <a:ext cx="1249551" cy="834126"/>
        </a:xfrm>
        <a:prstGeom prst="rect">
          <a:avLst/>
        </a:prstGeom>
      </xdr:spPr>
    </xdr:pic>
    <xdr:clientData/>
  </xdr:twoCellAnchor>
  <xdr:twoCellAnchor editAs="oneCell">
    <xdr:from>
      <xdr:col>17</xdr:col>
      <xdr:colOff>561474</xdr:colOff>
      <xdr:row>0</xdr:row>
      <xdr:rowOff>241926</xdr:rowOff>
    </xdr:from>
    <xdr:to>
      <xdr:col>19</xdr:col>
      <xdr:colOff>454270</xdr:colOff>
      <xdr:row>2</xdr:row>
      <xdr:rowOff>211846</xdr:rowOff>
    </xdr:to>
    <xdr:pic>
      <xdr:nvPicPr>
        <xdr:cNvPr id="8" name="image7.png">
          <a:extLst>
            <a:ext uri="{FF2B5EF4-FFF2-40B4-BE49-F238E27FC236}">
              <a16:creationId xmlns:a16="http://schemas.microsoft.com/office/drawing/2014/main" id="{6CD6DE71-6241-48DD-9140-83899CB98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2668" y="241926"/>
          <a:ext cx="1355344" cy="584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63"/>
  <sheetViews>
    <sheetView tabSelected="1" view="pageBreakPreview" topLeftCell="A10" zoomScale="90" zoomScaleNormal="90" zoomScaleSheetLayoutView="90" workbookViewId="0">
      <selection activeCell="W24" sqref="W24"/>
    </sheetView>
  </sheetViews>
  <sheetFormatPr defaultColWidth="9.109375" defaultRowHeight="13.8" x14ac:dyDescent="0.25"/>
  <cols>
    <col min="1" max="1" width="7" style="1" customWidth="1"/>
    <col min="2" max="2" width="7.88671875" style="11" customWidth="1"/>
    <col min="3" max="3" width="15.6640625" style="11" customWidth="1"/>
    <col min="4" max="4" width="26.109375" style="1" customWidth="1"/>
    <col min="5" max="5" width="10.88671875" style="47" customWidth="1"/>
    <col min="6" max="6" width="8.88671875" style="1" customWidth="1"/>
    <col min="7" max="7" width="25" style="1" customWidth="1"/>
    <col min="8" max="17" width="4.44140625" style="1" customWidth="1"/>
    <col min="18" max="18" width="10.88671875" style="1" customWidth="1"/>
    <col min="19" max="19" width="10.44140625" style="1" customWidth="1"/>
    <col min="20" max="20" width="13.109375" style="1" customWidth="1"/>
    <col min="21" max="21" width="13.6640625" style="1" customWidth="1"/>
    <col min="22" max="16384" width="9.109375" style="1"/>
  </cols>
  <sheetData>
    <row r="1" spans="1:21" ht="24.75" customHeight="1" x14ac:dyDescent="0.25">
      <c r="A1" s="124" t="s">
        <v>43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24.75" customHeight="1" x14ac:dyDescent="0.25">
      <c r="A2" s="124" t="s">
        <v>56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21" ht="24.75" customHeight="1" x14ac:dyDescent="0.25">
      <c r="A3" s="124" t="s">
        <v>44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24.75" customHeight="1" x14ac:dyDescent="0.25">
      <c r="A4" s="124" t="s">
        <v>55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1:21" ht="10.199999999999999" customHeight="1" x14ac:dyDescent="0.25">
      <c r="A5" s="126" t="s">
        <v>41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</row>
    <row r="6" spans="1:21" s="2" customFormat="1" ht="20.25" customHeight="1" x14ac:dyDescent="0.25">
      <c r="A6" s="125" t="s">
        <v>63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1:21" s="2" customFormat="1" ht="18" customHeight="1" x14ac:dyDescent="0.25">
      <c r="A7" s="112" t="s">
        <v>13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1:21" s="2" customFormat="1" ht="10.199999999999999" customHeight="1" thickBot="1" x14ac:dyDescent="0.3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1:21" ht="24" customHeight="1" thickTop="1" x14ac:dyDescent="0.25">
      <c r="A9" s="127" t="s">
        <v>19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9"/>
    </row>
    <row r="10" spans="1:21" ht="18" customHeight="1" x14ac:dyDescent="0.25">
      <c r="A10" s="118" t="s">
        <v>36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0"/>
    </row>
    <row r="11" spans="1:21" ht="19.5" customHeight="1" x14ac:dyDescent="0.25">
      <c r="A11" s="118" t="s">
        <v>64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20"/>
    </row>
    <row r="12" spans="1:21" ht="3.75" customHeight="1" x14ac:dyDescent="0.25">
      <c r="A12" s="107" t="s">
        <v>41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9"/>
    </row>
    <row r="13" spans="1:21" ht="15.6" x14ac:dyDescent="0.25">
      <c r="A13" s="26" t="s">
        <v>53</v>
      </c>
      <c r="B13" s="16"/>
      <c r="C13" s="64"/>
      <c r="D13" s="48"/>
      <c r="E13" s="49"/>
      <c r="F13" s="4"/>
      <c r="G13" s="39" t="s">
        <v>65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5"/>
      <c r="U13" s="36" t="s">
        <v>42</v>
      </c>
    </row>
    <row r="14" spans="1:21" ht="15.6" x14ac:dyDescent="0.25">
      <c r="A14" s="13" t="s">
        <v>52</v>
      </c>
      <c r="B14" s="10"/>
      <c r="C14" s="10"/>
      <c r="D14" s="58"/>
      <c r="E14" s="50"/>
      <c r="F14" s="5"/>
      <c r="G14" s="61" t="s">
        <v>66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37"/>
      <c r="U14" s="38" t="s">
        <v>68</v>
      </c>
    </row>
    <row r="15" spans="1:21" ht="14.4" x14ac:dyDescent="0.25">
      <c r="A15" s="132" t="s">
        <v>7</v>
      </c>
      <c r="B15" s="133"/>
      <c r="C15" s="133"/>
      <c r="D15" s="133"/>
      <c r="E15" s="133"/>
      <c r="F15" s="133"/>
      <c r="G15" s="134"/>
      <c r="H15" s="135" t="s">
        <v>0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6"/>
    </row>
    <row r="16" spans="1:21" ht="14.4" x14ac:dyDescent="0.25">
      <c r="A16" s="14" t="s">
        <v>15</v>
      </c>
      <c r="B16" s="23"/>
      <c r="C16" s="23"/>
      <c r="D16" s="6"/>
      <c r="E16" s="45"/>
      <c r="F16" s="6"/>
      <c r="G16" s="8" t="s">
        <v>41</v>
      </c>
      <c r="H16" s="9" t="s">
        <v>54</v>
      </c>
      <c r="I16" s="24"/>
      <c r="J16" s="24"/>
      <c r="K16" s="24"/>
      <c r="L16" s="24"/>
      <c r="M16" s="24"/>
      <c r="N16" s="24"/>
      <c r="O16" s="24"/>
      <c r="P16" s="24"/>
      <c r="Q16" s="24"/>
      <c r="R16" s="6"/>
      <c r="S16" s="6"/>
      <c r="T16" s="23"/>
      <c r="U16" s="15"/>
    </row>
    <row r="17" spans="1:21" ht="14.4" x14ac:dyDescent="0.25">
      <c r="A17" s="14" t="s">
        <v>16</v>
      </c>
      <c r="B17" s="23"/>
      <c r="C17" s="23"/>
      <c r="D17" s="7"/>
      <c r="E17" s="51"/>
      <c r="F17" s="7"/>
      <c r="G17" s="8" t="s">
        <v>57</v>
      </c>
      <c r="H17" s="9" t="s">
        <v>33</v>
      </c>
      <c r="I17" s="24"/>
      <c r="J17" s="24"/>
      <c r="K17" s="24"/>
      <c r="L17" s="24"/>
      <c r="M17" s="24"/>
      <c r="N17" s="24"/>
      <c r="O17" s="24"/>
      <c r="P17" s="24"/>
      <c r="Q17" s="24"/>
      <c r="R17" s="6"/>
      <c r="S17" s="6"/>
      <c r="T17" s="23"/>
      <c r="U17" s="15"/>
    </row>
    <row r="18" spans="1:21" ht="14.4" x14ac:dyDescent="0.25">
      <c r="A18" s="14" t="s">
        <v>17</v>
      </c>
      <c r="B18" s="23"/>
      <c r="C18" s="23"/>
      <c r="D18" s="8"/>
      <c r="E18" s="45"/>
      <c r="F18" s="6"/>
      <c r="G18" s="8" t="s">
        <v>58</v>
      </c>
      <c r="H18" s="9" t="s">
        <v>35</v>
      </c>
      <c r="I18" s="24"/>
      <c r="J18" s="24"/>
      <c r="K18" s="24"/>
      <c r="L18" s="24"/>
      <c r="M18" s="24"/>
      <c r="N18" s="24"/>
      <c r="O18" s="24"/>
      <c r="P18" s="24"/>
      <c r="Q18" s="24"/>
      <c r="R18" s="6"/>
      <c r="S18" s="6"/>
      <c r="T18" s="23"/>
      <c r="U18" s="15"/>
    </row>
    <row r="19" spans="1:21" ht="16.2" thickBot="1" x14ac:dyDescent="0.3">
      <c r="A19" s="29" t="s">
        <v>12</v>
      </c>
      <c r="B19" s="21"/>
      <c r="C19" s="21"/>
      <c r="D19" s="20"/>
      <c r="E19" s="52"/>
      <c r="F19" s="28"/>
      <c r="G19" s="59" t="s">
        <v>59</v>
      </c>
      <c r="H19" s="30" t="s">
        <v>34</v>
      </c>
      <c r="I19" s="31"/>
      <c r="J19" s="31"/>
      <c r="K19" s="31"/>
      <c r="L19" s="31"/>
      <c r="M19" s="31"/>
      <c r="N19" s="31"/>
      <c r="O19" s="31"/>
      <c r="P19" s="31"/>
      <c r="Q19" s="31"/>
      <c r="R19" s="19"/>
      <c r="S19" s="19"/>
      <c r="T19" s="65">
        <v>24</v>
      </c>
      <c r="U19" s="60" t="s">
        <v>67</v>
      </c>
    </row>
    <row r="20" spans="1:21" ht="6.75" customHeight="1" thickTop="1" thickBot="1" x14ac:dyDescent="0.3">
      <c r="A20" s="18"/>
      <c r="B20" s="17"/>
      <c r="C20" s="17"/>
      <c r="D20" s="18"/>
      <c r="E20" s="5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s="27" customFormat="1" ht="21.75" customHeight="1" thickTop="1" x14ac:dyDescent="0.25">
      <c r="A21" s="105" t="s">
        <v>5</v>
      </c>
      <c r="B21" s="110" t="s">
        <v>9</v>
      </c>
      <c r="C21" s="110" t="s">
        <v>39</v>
      </c>
      <c r="D21" s="110" t="s">
        <v>1</v>
      </c>
      <c r="E21" s="130" t="s">
        <v>32</v>
      </c>
      <c r="F21" s="110" t="s">
        <v>6</v>
      </c>
      <c r="G21" s="110" t="s">
        <v>10</v>
      </c>
      <c r="H21" s="113" t="s">
        <v>14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0" t="s">
        <v>22</v>
      </c>
      <c r="S21" s="110" t="s">
        <v>38</v>
      </c>
      <c r="T21" s="114" t="s">
        <v>21</v>
      </c>
      <c r="U21" s="116" t="s">
        <v>11</v>
      </c>
    </row>
    <row r="22" spans="1:21" s="27" customFormat="1" ht="18" customHeight="1" x14ac:dyDescent="0.25">
      <c r="A22" s="106"/>
      <c r="B22" s="111"/>
      <c r="C22" s="111"/>
      <c r="D22" s="111"/>
      <c r="E22" s="131"/>
      <c r="F22" s="111"/>
      <c r="G22" s="111"/>
      <c r="H22" s="90">
        <v>1</v>
      </c>
      <c r="I22" s="90">
        <v>2</v>
      </c>
      <c r="J22" s="90">
        <v>3</v>
      </c>
      <c r="K22" s="90">
        <v>4</v>
      </c>
      <c r="L22" s="90">
        <v>5</v>
      </c>
      <c r="M22" s="90">
        <v>6</v>
      </c>
      <c r="N22" s="90">
        <v>7</v>
      </c>
      <c r="O22" s="90">
        <v>8</v>
      </c>
      <c r="P22" s="90">
        <v>9</v>
      </c>
      <c r="Q22" s="90">
        <v>10</v>
      </c>
      <c r="R22" s="111"/>
      <c r="S22" s="111"/>
      <c r="T22" s="115"/>
      <c r="U22" s="117"/>
    </row>
    <row r="23" spans="1:21" s="3" customFormat="1" ht="18" x14ac:dyDescent="0.25">
      <c r="A23" s="32">
        <v>1</v>
      </c>
      <c r="B23" s="33">
        <v>58</v>
      </c>
      <c r="C23" s="57">
        <v>10077689001</v>
      </c>
      <c r="D23" s="34" t="s">
        <v>69</v>
      </c>
      <c r="E23" s="25"/>
      <c r="F23" s="80" t="s">
        <v>29</v>
      </c>
      <c r="G23" s="81" t="s">
        <v>47</v>
      </c>
      <c r="H23" s="25">
        <v>3</v>
      </c>
      <c r="I23" s="25">
        <v>5</v>
      </c>
      <c r="J23" s="25">
        <v>5</v>
      </c>
      <c r="K23" s="25">
        <v>2</v>
      </c>
      <c r="L23" s="25">
        <v>5</v>
      </c>
      <c r="M23" s="25">
        <v>3</v>
      </c>
      <c r="N23" s="25">
        <v>5</v>
      </c>
      <c r="O23" s="25">
        <v>5</v>
      </c>
      <c r="P23" s="25">
        <v>5</v>
      </c>
      <c r="Q23" s="25">
        <v>5</v>
      </c>
      <c r="R23" s="25">
        <f>SUM(H23:Q23)</f>
        <v>43</v>
      </c>
      <c r="S23" s="25">
        <v>1</v>
      </c>
      <c r="T23" s="33"/>
      <c r="U23" s="91"/>
    </row>
    <row r="24" spans="1:21" s="3" customFormat="1" ht="18" x14ac:dyDescent="0.25">
      <c r="A24" s="32">
        <v>2</v>
      </c>
      <c r="B24" s="33">
        <v>54</v>
      </c>
      <c r="C24" s="57">
        <v>10114924368</v>
      </c>
      <c r="D24" s="34" t="s">
        <v>70</v>
      </c>
      <c r="E24" s="25"/>
      <c r="F24" s="80" t="s">
        <v>29</v>
      </c>
      <c r="G24" s="81" t="s">
        <v>50</v>
      </c>
      <c r="H24" s="25">
        <v>2</v>
      </c>
      <c r="I24" s="25">
        <v>3</v>
      </c>
      <c r="J24" s="25">
        <v>3</v>
      </c>
      <c r="K24" s="25">
        <v>3</v>
      </c>
      <c r="L24" s="25">
        <v>3</v>
      </c>
      <c r="M24" s="25">
        <v>5</v>
      </c>
      <c r="N24" s="25">
        <v>3</v>
      </c>
      <c r="O24" s="25">
        <v>2</v>
      </c>
      <c r="P24" s="25">
        <v>3</v>
      </c>
      <c r="Q24" s="25">
        <v>3</v>
      </c>
      <c r="R24" s="25">
        <f>SUM(H24:Q24)</f>
        <v>30</v>
      </c>
      <c r="S24" s="25">
        <v>2</v>
      </c>
      <c r="T24" s="33"/>
      <c r="U24" s="91"/>
    </row>
    <row r="25" spans="1:21" s="3" customFormat="1" ht="18" x14ac:dyDescent="0.25">
      <c r="A25" s="32">
        <v>3</v>
      </c>
      <c r="B25" s="33">
        <v>56</v>
      </c>
      <c r="C25" s="57">
        <v>10101512403</v>
      </c>
      <c r="D25" s="34" t="s">
        <v>71</v>
      </c>
      <c r="E25" s="25"/>
      <c r="F25" s="80" t="s">
        <v>37</v>
      </c>
      <c r="G25" s="81" t="s">
        <v>47</v>
      </c>
      <c r="H25" s="25">
        <v>5</v>
      </c>
      <c r="I25" s="25">
        <v>2</v>
      </c>
      <c r="J25" s="25">
        <v>2</v>
      </c>
      <c r="K25" s="25">
        <v>5</v>
      </c>
      <c r="L25" s="25">
        <v>2</v>
      </c>
      <c r="M25" s="25">
        <v>2</v>
      </c>
      <c r="N25" s="25">
        <v>2</v>
      </c>
      <c r="O25" s="25">
        <v>3</v>
      </c>
      <c r="P25" s="25">
        <v>2</v>
      </c>
      <c r="Q25" s="25">
        <v>2</v>
      </c>
      <c r="R25" s="25">
        <f>SUM(H25:Q25)</f>
        <v>27</v>
      </c>
      <c r="S25" s="25">
        <v>3</v>
      </c>
      <c r="T25" s="33"/>
      <c r="U25" s="91"/>
    </row>
    <row r="26" spans="1:21" s="3" customFormat="1" ht="18" x14ac:dyDescent="0.25">
      <c r="A26" s="32">
        <v>4</v>
      </c>
      <c r="B26" s="33">
        <v>59</v>
      </c>
      <c r="C26" s="57">
        <v>10128428485</v>
      </c>
      <c r="D26" s="34" t="s">
        <v>72</v>
      </c>
      <c r="E26" s="25"/>
      <c r="F26" s="80" t="s">
        <v>29</v>
      </c>
      <c r="G26" s="81" t="s">
        <v>47</v>
      </c>
      <c r="H26" s="25">
        <v>1</v>
      </c>
      <c r="I26" s="25">
        <v>1</v>
      </c>
      <c r="J26" s="25">
        <v>1</v>
      </c>
      <c r="K26" s="25"/>
      <c r="L26" s="25"/>
      <c r="M26" s="25">
        <v>1</v>
      </c>
      <c r="N26" s="25">
        <v>1</v>
      </c>
      <c r="O26" s="25">
        <v>1</v>
      </c>
      <c r="P26" s="25"/>
      <c r="Q26" s="25">
        <v>1</v>
      </c>
      <c r="R26" s="25">
        <f>SUM(H26:Q26)</f>
        <v>7</v>
      </c>
      <c r="S26" s="25">
        <v>4</v>
      </c>
      <c r="T26" s="33"/>
      <c r="U26" s="91" t="s">
        <v>76</v>
      </c>
    </row>
    <row r="27" spans="1:21" s="3" customFormat="1" ht="18" x14ac:dyDescent="0.25">
      <c r="A27" s="32">
        <v>5</v>
      </c>
      <c r="B27" s="33">
        <v>60</v>
      </c>
      <c r="C27" s="57">
        <v>10131542690</v>
      </c>
      <c r="D27" s="34" t="s">
        <v>73</v>
      </c>
      <c r="E27" s="25"/>
      <c r="F27" s="80" t="s">
        <v>29</v>
      </c>
      <c r="G27" s="81" t="s">
        <v>47</v>
      </c>
      <c r="H27" s="25"/>
      <c r="I27" s="25"/>
      <c r="J27" s="25"/>
      <c r="K27" s="25">
        <v>1</v>
      </c>
      <c r="L27" s="25">
        <v>1</v>
      </c>
      <c r="M27" s="25"/>
      <c r="N27" s="25"/>
      <c r="O27" s="25"/>
      <c r="P27" s="25">
        <v>1</v>
      </c>
      <c r="Q27" s="25"/>
      <c r="R27" s="25">
        <f>SUM(H27:Q27)</f>
        <v>3</v>
      </c>
      <c r="S27" s="25">
        <v>5</v>
      </c>
      <c r="T27" s="33"/>
      <c r="U27" s="91" t="s">
        <v>76</v>
      </c>
    </row>
    <row r="28" spans="1:21" s="3" customFormat="1" ht="18" x14ac:dyDescent="0.25">
      <c r="A28" s="32" t="s">
        <v>51</v>
      </c>
      <c r="B28" s="33">
        <v>51</v>
      </c>
      <c r="C28" s="57">
        <v>10092421378</v>
      </c>
      <c r="D28" s="34" t="s">
        <v>74</v>
      </c>
      <c r="E28" s="25"/>
      <c r="F28" s="80" t="s">
        <v>20</v>
      </c>
      <c r="G28" s="81" t="s">
        <v>49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3"/>
      <c r="U28" s="91"/>
    </row>
    <row r="29" spans="1:21" s="3" customFormat="1" ht="18.600000000000001" thickBot="1" x14ac:dyDescent="0.3">
      <c r="A29" s="82" t="s">
        <v>51</v>
      </c>
      <c r="B29" s="83">
        <v>57</v>
      </c>
      <c r="C29" s="84">
        <v>10116019559</v>
      </c>
      <c r="D29" s="85" t="s">
        <v>75</v>
      </c>
      <c r="E29" s="86"/>
      <c r="F29" s="87" t="s">
        <v>37</v>
      </c>
      <c r="G29" s="88" t="s">
        <v>47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3"/>
      <c r="U29" s="92"/>
    </row>
    <row r="30" spans="1:21" ht="8.25" customHeight="1" thickTop="1" thickBot="1" x14ac:dyDescent="0.3">
      <c r="A30" s="18"/>
      <c r="B30" s="17"/>
      <c r="C30" s="17"/>
      <c r="D30" s="18"/>
      <c r="E30" s="5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5" thickTop="1" x14ac:dyDescent="0.25">
      <c r="A31" s="121" t="s">
        <v>3</v>
      </c>
      <c r="B31" s="122"/>
      <c r="C31" s="122"/>
      <c r="D31" s="122"/>
      <c r="E31" s="122"/>
      <c r="F31" s="122"/>
      <c r="G31" s="122" t="s">
        <v>4</v>
      </c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3"/>
    </row>
    <row r="32" spans="1:21" ht="14.4" x14ac:dyDescent="0.25">
      <c r="A32" s="66" t="s">
        <v>60</v>
      </c>
      <c r="B32" s="16"/>
      <c r="C32" s="73"/>
      <c r="D32" s="16"/>
      <c r="E32" s="54"/>
      <c r="F32" s="16"/>
      <c r="G32" s="43" t="s">
        <v>30</v>
      </c>
      <c r="H32" s="76">
        <v>3</v>
      </c>
      <c r="R32" s="93"/>
      <c r="S32" s="93"/>
      <c r="T32" s="78" t="s">
        <v>28</v>
      </c>
      <c r="U32" s="79">
        <f>COUNTIF(F2:F29,"ЗМС")</f>
        <v>0</v>
      </c>
    </row>
    <row r="33" spans="1:21" ht="14.4" x14ac:dyDescent="0.25">
      <c r="A33" s="67" t="s">
        <v>61</v>
      </c>
      <c r="B33" s="68"/>
      <c r="C33" s="74"/>
      <c r="D33" s="22"/>
      <c r="E33" s="55"/>
      <c r="F33" s="22"/>
      <c r="G33" s="77" t="s">
        <v>23</v>
      </c>
      <c r="H33" s="76">
        <f>H34+H38</f>
        <v>7</v>
      </c>
      <c r="R33" s="71"/>
      <c r="S33" s="71"/>
      <c r="T33" s="78" t="s">
        <v>18</v>
      </c>
      <c r="U33" s="79">
        <f>COUNTIF(F2:F29,"МСМК")</f>
        <v>0</v>
      </c>
    </row>
    <row r="34" spans="1:21" ht="14.4" x14ac:dyDescent="0.25">
      <c r="A34" s="69" t="s">
        <v>45</v>
      </c>
      <c r="B34" s="68"/>
      <c r="C34" s="68"/>
      <c r="D34" s="22"/>
      <c r="E34" s="55"/>
      <c r="F34" s="22"/>
      <c r="G34" s="77" t="s">
        <v>24</v>
      </c>
      <c r="H34" s="76">
        <f>H35+H36+H37</f>
        <v>5</v>
      </c>
      <c r="R34" s="71"/>
      <c r="S34" s="71"/>
      <c r="T34" s="78" t="s">
        <v>20</v>
      </c>
      <c r="U34" s="79">
        <f>COUNTIF(F2:F29,"МС")</f>
        <v>1</v>
      </c>
    </row>
    <row r="35" spans="1:21" ht="14.4" x14ac:dyDescent="0.25">
      <c r="A35" s="67" t="s">
        <v>62</v>
      </c>
      <c r="B35" s="68"/>
      <c r="C35" s="68"/>
      <c r="D35" s="22"/>
      <c r="E35" s="55"/>
      <c r="F35" s="22"/>
      <c r="G35" s="77" t="s">
        <v>25</v>
      </c>
      <c r="H35" s="76">
        <f>COUNT(A8:A58)</f>
        <v>5</v>
      </c>
      <c r="R35" s="71"/>
      <c r="S35" s="71"/>
      <c r="T35" s="78" t="s">
        <v>29</v>
      </c>
      <c r="U35" s="79">
        <f>COUNTIF(F2:F29,"КМС")</f>
        <v>4</v>
      </c>
    </row>
    <row r="36" spans="1:21" ht="14.4" x14ac:dyDescent="0.25">
      <c r="A36" s="70"/>
      <c r="B36" s="71"/>
      <c r="C36" s="75"/>
      <c r="D36" s="22"/>
      <c r="E36" s="55"/>
      <c r="F36" s="22"/>
      <c r="G36" s="77" t="s">
        <v>26</v>
      </c>
      <c r="H36" s="76">
        <f>COUNTIF(A8:A57,"НФ")</f>
        <v>0</v>
      </c>
      <c r="R36" s="71"/>
      <c r="S36" s="71"/>
      <c r="T36" s="78" t="s">
        <v>37</v>
      </c>
      <c r="U36" s="79">
        <f>COUNTIF(F2:F29,"1 СР")</f>
        <v>2</v>
      </c>
    </row>
    <row r="37" spans="1:21" ht="14.4" x14ac:dyDescent="0.25">
      <c r="A37" s="69"/>
      <c r="B37" s="68"/>
      <c r="C37" s="68"/>
      <c r="D37" s="22"/>
      <c r="E37" s="55"/>
      <c r="F37" s="22"/>
      <c r="G37" s="77" t="s">
        <v>31</v>
      </c>
      <c r="H37" s="76">
        <f>COUNTIF(A8:A57,"ДСКВ")</f>
        <v>0</v>
      </c>
      <c r="R37" s="71"/>
      <c r="S37" s="71"/>
      <c r="T37" s="78" t="s">
        <v>40</v>
      </c>
      <c r="U37" s="79">
        <f>COUNTIF(F2:F29,"2 СР")</f>
        <v>0</v>
      </c>
    </row>
    <row r="38" spans="1:21" ht="14.4" x14ac:dyDescent="0.25">
      <c r="A38" s="72"/>
      <c r="B38" s="10"/>
      <c r="C38" s="10"/>
      <c r="D38" s="22"/>
      <c r="E38" s="55"/>
      <c r="F38" s="22"/>
      <c r="G38" s="77" t="s">
        <v>27</v>
      </c>
      <c r="H38" s="76">
        <f>COUNTIF(A9:A58,"НС")</f>
        <v>2</v>
      </c>
      <c r="R38" s="94"/>
      <c r="S38" s="94"/>
      <c r="T38" s="78" t="s">
        <v>48</v>
      </c>
      <c r="U38" s="79">
        <f>COUNTIF(F1:F29,"3 СР")</f>
        <v>0</v>
      </c>
    </row>
    <row r="39" spans="1:21" ht="4.5" customHeight="1" x14ac:dyDescent="0.25">
      <c r="A39" s="40"/>
      <c r="B39" s="12"/>
      <c r="C39" s="12"/>
      <c r="D39" s="7"/>
      <c r="E39" s="5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T39" s="7"/>
      <c r="U39" s="41"/>
    </row>
    <row r="40" spans="1:21" ht="15.6" x14ac:dyDescent="0.25">
      <c r="A40" s="95" t="s">
        <v>46</v>
      </c>
      <c r="B40" s="96"/>
      <c r="C40" s="96"/>
      <c r="D40" s="96"/>
      <c r="E40" s="96"/>
      <c r="F40" s="96" t="s">
        <v>8</v>
      </c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63"/>
      <c r="S40" s="96" t="s">
        <v>2</v>
      </c>
      <c r="T40" s="96"/>
      <c r="U40" s="97"/>
    </row>
    <row r="41" spans="1:21" x14ac:dyDescent="0.25">
      <c r="A41" s="101"/>
      <c r="B41" s="102"/>
      <c r="C41" s="102"/>
      <c r="D41" s="102"/>
      <c r="E41" s="102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64"/>
      <c r="S41" s="103"/>
      <c r="T41" s="103"/>
      <c r="U41" s="104"/>
    </row>
    <row r="42" spans="1:21" x14ac:dyDescent="0.25">
      <c r="A42" s="62"/>
      <c r="D42" s="11"/>
      <c r="E42" s="11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44"/>
    </row>
    <row r="43" spans="1:21" x14ac:dyDescent="0.25">
      <c r="A43" s="62"/>
      <c r="D43" s="11"/>
      <c r="E43" s="11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44"/>
    </row>
    <row r="44" spans="1:21" x14ac:dyDescent="0.25">
      <c r="A44" s="62"/>
      <c r="D44" s="11"/>
      <c r="E44" s="46"/>
      <c r="F44" s="11"/>
      <c r="G44" s="11"/>
      <c r="H44" s="11"/>
      <c r="I44" s="11"/>
      <c r="J44" s="11"/>
      <c r="K44" s="11"/>
      <c r="L44" s="89"/>
      <c r="M44" s="89"/>
      <c r="N44" s="89"/>
      <c r="O44" s="89"/>
      <c r="P44" s="89"/>
      <c r="Q44" s="89"/>
      <c r="R44" s="11"/>
      <c r="S44" s="11"/>
      <c r="T44" s="11"/>
      <c r="U44" s="44"/>
    </row>
    <row r="45" spans="1:21" x14ac:dyDescent="0.25">
      <c r="A45" s="62"/>
      <c r="D45" s="11"/>
      <c r="E45" s="46"/>
      <c r="F45" s="11"/>
      <c r="G45" s="11"/>
      <c r="H45" s="11"/>
      <c r="I45" s="11"/>
      <c r="J45" s="11"/>
      <c r="K45" s="11"/>
      <c r="L45" s="89"/>
      <c r="M45" s="89"/>
      <c r="N45" s="89"/>
      <c r="O45" s="89"/>
      <c r="P45" s="89"/>
      <c r="Q45" s="89"/>
      <c r="R45" s="11"/>
      <c r="S45" s="11"/>
      <c r="T45" s="11"/>
      <c r="U45" s="44"/>
    </row>
    <row r="46" spans="1:21" ht="16.2" thickBot="1" x14ac:dyDescent="0.3">
      <c r="A46" s="98" t="str">
        <f>G19</f>
        <v>ЖДАНОВ В.С. (1К, г. ИЖЕВСК)</v>
      </c>
      <c r="B46" s="99"/>
      <c r="C46" s="99"/>
      <c r="D46" s="99"/>
      <c r="E46" s="99"/>
      <c r="F46" s="99" t="str">
        <f>G17</f>
        <v>ХАРИН В.В. (ВК, г. ИЖЕВСК)</v>
      </c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65"/>
      <c r="S46" s="99" t="str">
        <f>G18</f>
        <v>САДРОВ Е.В. (1К, г. ИЖЕВСК)</v>
      </c>
      <c r="T46" s="99"/>
      <c r="U46" s="100"/>
    </row>
    <row r="47" spans="1:21" ht="14.4" thickTop="1" x14ac:dyDescent="0.25"/>
    <row r="59" spans="1:1" x14ac:dyDescent="0.25">
      <c r="A59" s="42"/>
    </row>
    <row r="60" spans="1:1" x14ac:dyDescent="0.25">
      <c r="A60" s="42"/>
    </row>
    <row r="61" spans="1:1" x14ac:dyDescent="0.25">
      <c r="A61" s="42"/>
    </row>
    <row r="62" spans="1:1" x14ac:dyDescent="0.25">
      <c r="A62" s="42"/>
    </row>
    <row r="63" spans="1:1" x14ac:dyDescent="0.25">
      <c r="A63" s="43"/>
    </row>
  </sheetData>
  <mergeCells count="37">
    <mergeCell ref="A31:F31"/>
    <mergeCell ref="G31:U31"/>
    <mergeCell ref="A1:U1"/>
    <mergeCell ref="A2:U2"/>
    <mergeCell ref="A3:U3"/>
    <mergeCell ref="A4:U4"/>
    <mergeCell ref="A6:U6"/>
    <mergeCell ref="A5:U5"/>
    <mergeCell ref="A7:U7"/>
    <mergeCell ref="A9:U9"/>
    <mergeCell ref="D21:D22"/>
    <mergeCell ref="E21:E22"/>
    <mergeCell ref="F21:F22"/>
    <mergeCell ref="G21:G22"/>
    <mergeCell ref="A15:G15"/>
    <mergeCell ref="H15:U15"/>
    <mergeCell ref="A21:A22"/>
    <mergeCell ref="A12:U12"/>
    <mergeCell ref="B21:B22"/>
    <mergeCell ref="C21:C22"/>
    <mergeCell ref="A8:U8"/>
    <mergeCell ref="H21:Q21"/>
    <mergeCell ref="S21:S22"/>
    <mergeCell ref="R21:R22"/>
    <mergeCell ref="T21:T22"/>
    <mergeCell ref="U21:U22"/>
    <mergeCell ref="A10:U10"/>
    <mergeCell ref="A11:U11"/>
    <mergeCell ref="A40:E40"/>
    <mergeCell ref="F40:Q40"/>
    <mergeCell ref="S40:U40"/>
    <mergeCell ref="A46:E46"/>
    <mergeCell ref="F46:Q46"/>
    <mergeCell ref="S46:U46"/>
    <mergeCell ref="A41:E41"/>
    <mergeCell ref="F41:Q41"/>
    <mergeCell ref="S41:U41"/>
  </mergeCells>
  <conditionalFormatting sqref="B32:B1048576 B1:B30">
    <cfRule type="duplicateValues" dxfId="1" priority="1"/>
  </conditionalFormatting>
  <conditionalFormatting sqref="R40:R1048576 R1:R20 R30 S21:S22">
    <cfRule type="duplicateValues" dxfId="0" priority="3"/>
  </conditionalFormatting>
  <printOptions horizontalCentered="1"/>
  <pageMargins left="0.19685039370078741" right="0.19685039370078741" top="0.35433070866141736" bottom="0.27559055118110237" header="0.19685039370078741" footer="0.19685039370078741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2023-04-30T10:18:33Z</cp:lastPrinted>
  <dcterms:created xsi:type="dcterms:W3CDTF">1996-10-08T23:32:33Z</dcterms:created>
  <dcterms:modified xsi:type="dcterms:W3CDTF">2023-06-08T11:18:00Z</dcterms:modified>
</cp:coreProperties>
</file>