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гонка'!$A$1:$L$44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44" i="2" l="1"/>
  <c r="J26" i="2" l="1"/>
  <c r="J25" i="2"/>
  <c r="J24" i="2"/>
  <c r="I26" i="2"/>
  <c r="I25" i="2"/>
  <c r="I24" i="2"/>
  <c r="H36" i="2" l="1"/>
  <c r="H35" i="2"/>
  <c r="H34" i="2"/>
  <c r="H33" i="2"/>
  <c r="H32" i="2"/>
  <c r="L33" i="2"/>
  <c r="L32" i="2"/>
  <c r="L31" i="2"/>
  <c r="L30" i="2"/>
  <c r="L29" i="2"/>
  <c r="L34" i="2"/>
  <c r="L35" i="2"/>
  <c r="H44" i="2"/>
  <c r="E44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<sst xmlns="http://schemas.openxmlformats.org/spreadsheetml/2006/main" count="321" uniqueCount="217">
  <si>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</si>
  <si>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</si>
  <si>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</si>
  <si>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</si>
  <si>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</si>
  <si>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</si>
  <si>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</si>
  <si>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</si>
  <si>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</si>
  <si>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</si>
  <si>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</si>
  <si>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</si>
  <si>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</si>
  <si>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</si>
  <si>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</si>
  <si>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</si>
  <si>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</si>
  <si>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</si>
  <si>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</si>
  <si>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</si>
  <si>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</si>
  <si>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</si>
  <si>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</si>
  <si>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</si>
  <si>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</si>
  <si>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</si>
  <si>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</si>
  <si>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</si>
  <si>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</si>
  <si>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</si>
  <si>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</si>
  <si>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</si>
  <si>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</si>
  <si>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</si>
  <si>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</si>
  <si>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</si>
  <si>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</si>
  <si>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</si>
  <si>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</si>
  <si>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</si>
  <si>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</si>
  <si>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</si>
  <si>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</si>
  <si>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</si>
  <si>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</si>
  <si>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</si>
  <si>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</si>
  <si>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</si>
  <si>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</si>
  <si>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</si>
  <si>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</si>
  <si>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</si>
  <si>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</si>
  <si>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</si>
  <si>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</si>
  <si>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</si>
  <si>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</si>
  <si>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</si>
  <si>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</si>
  <si>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</si>
  <si>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</si>
  <si>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</si>
  <si>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</si>
  <si>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</si>
  <si>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</si>
  <si>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</si>
  <si>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</si>
  <si>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</si>
  <si>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</si>
  <si>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</si>
  <si>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</si>
  <si>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</si>
  <si>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</si>
  <si>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</si>
  <si>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</si>
  <si>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</si>
  <si>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</si>
  <si>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</si>
  <si>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</si>
  <si>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</si>
  <si>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</si>
  <si>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</si>
  <si>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</si>
  <si>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</si>
  <si>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</si>
  <si>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</si>
  <si>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</si>
  <si>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</si>
  <si>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</si>
  <si>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</si>
  <si>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</si>
  <si>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</si>
  <si>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</si>
  <si>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</si>
  <si>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</si>
  <si>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</si>
  <si>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</si>
  <si>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</si>
  <si>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</si>
  <si>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</si>
  <si>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</si>
  <si>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</si>
  <si>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</si>
  <si>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</si>
  <si>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</si>
  <si>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</si>
  <si>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</si>
  <si>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</si>
  <si>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</si>
  <si>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</si>
  <si>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</si>
  <si>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</si>
  <si>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</si>
  <si>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</si>
  <si>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</si>
  <si>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</si>
  <si>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</si>
  <si>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</si>
  <si>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</si>
  <si>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</si>
  <si>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</si>
  <si>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</si>
  <si>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</si>
  <si>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</si>
  <si>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</si>
  <si>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</si>
  <si>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</si>
  <si>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</si>
  <si>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</si>
  <si>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</si>
  <si>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</si>
  <si>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</si>
  <si>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</si>
  <si>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</si>
  <si>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</si>
  <si>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</si>
  <si>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</si>
  <si>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</si>
  <si>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</si>
  <si>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</si>
  <si>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</si>
  <si>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</si>
  <si>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</si>
  <si>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</si>
  <si>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</si>
  <si>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</si>
  <si>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</si>
  <si>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</si>
  <si>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</si>
  <si>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</si>
  <si>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</si>
  <si>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</si>
  <si>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</si>
  <si>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</si>
  <si>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</si>
  <si>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</si>
  <si>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</si>
  <si>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</si>
  <si>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</si>
  <si>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</si>
  <si>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</si>
  <si>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</si>
  <si>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</si>
  <si>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</si>
  <si>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</si>
  <si>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</si>
  <si>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</si>
  <si>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</si>
  <si>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</si>
  <si>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</si>
  <si>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</si>
  <si>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</si>
  <si>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</si>
  <si>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</si>
  <si>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</si>
  <si>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</si>
  <si>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</si>
  <si>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</si>
  <si>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</si>
  <si>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</si>
  <si>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</si>
  <si>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</si>
  <si>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</si>
  <si>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</si>
  <si>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</si>
  <si>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</si>
  <si>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</si>
  <si>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</si>
  <si>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</si>
  <si>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</si>
  <si>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ЖЕРЕБЦОВА М.С. (ВК, г. ЧИТА)</t>
  </si>
  <si>
    <t>КЛЮЧНИКОВА О.А. (ВК, г. ЧИТА)</t>
  </si>
  <si>
    <t>Иркутская область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</si>
  <si>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</si>
  <si>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</si>
  <si>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</si>
  <si>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</si>
  <si>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</si>
  <si>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</si>
  <si>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t>№ ЕКП 2021: 33282</t>
  </si>
  <si>
    <t>ПУСТЫНСКИЙ А.Л. (ВК, г. УСОЛЬЕ-СИБИРСКОЕ)</t>
  </si>
  <si>
    <t>НАЗВАНИЕ ТРАССЫ / РЕГ. НОМЕР: п. Тельма-п.Б.Елань</t>
  </si>
  <si>
    <t>Администрация г. УСОЛЬЕ-СИБИРСКОЕ И УСОЛЬСКОГО РАЙОНА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</si>
  <si>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сентября 2021 года</t>
    </r>
  </si>
  <si>
    <t>шоссе - групповая гонка</t>
  </si>
  <si>
    <t>Температура: +4</t>
  </si>
  <si>
    <t>Влажность: 77%</t>
  </si>
  <si>
    <t>Осадки: дождь</t>
  </si>
  <si>
    <t>Женщины</t>
  </si>
  <si>
    <t>№ ВРВС: 0080611811Я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</si>
  <si>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</si>
  <si>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33м</t>
    </r>
  </si>
  <si>
    <t>30,0 км/2</t>
  </si>
  <si>
    <t xml:space="preserve">БУНЕЕВА Дарья </t>
  </si>
  <si>
    <t>КОЗЛОВА Валерия</t>
  </si>
  <si>
    <t>ВОЕВОДИНА Дарья</t>
  </si>
  <si>
    <t xml:space="preserve">МАВЛЮТОВА Алина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</si>
</sst>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7" fillId="0" borderId="4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243417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38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39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38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60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54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84" t="s">
        <v>40</v>
      </c>
      <c r="B6" s="184"/>
      <c r="C6" s="184"/>
      <c r="D6" s="184"/>
      <c r="E6" s="184"/>
      <c r="F6" s="184"/>
      <c r="G6" s="184"/>
    </row>
    <row r="7" spans="1:9" ht="18" customHeight="1" thickTop="1" x14ac:dyDescent="0.2">
      <c r="A7" s="185" t="s">
        <v>0</v>
      </c>
      <c r="B7" s="186"/>
      <c r="C7" s="186"/>
      <c r="D7" s="186"/>
      <c r="E7" s="186"/>
      <c r="F7" s="186"/>
      <c r="G7" s="187"/>
    </row>
    <row r="8" spans="1:9" ht="18" customHeight="1" x14ac:dyDescent="0.2">
      <c r="A8" s="188" t="s">
        <v>1</v>
      </c>
      <c r="B8" s="189"/>
      <c r="C8" s="189"/>
      <c r="D8" s="189"/>
      <c r="E8" s="189"/>
      <c r="F8" s="189"/>
      <c r="G8" s="190"/>
    </row>
    <row r="9" spans="1:9" ht="19.5" customHeight="1" x14ac:dyDescent="0.2">
      <c r="A9" s="188" t="s">
        <v>2</v>
      </c>
      <c r="B9" s="189"/>
      <c r="C9" s="189"/>
      <c r="D9" s="189"/>
      <c r="E9" s="189"/>
      <c r="F9" s="189"/>
      <c r="G9" s="190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1" t="s">
        <v>27</v>
      </c>
      <c r="E11" s="191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7" t="s">
        <v>26</v>
      </c>
      <c r="B18" s="199" t="s">
        <v>19</v>
      </c>
      <c r="C18" s="199" t="s">
        <v>20</v>
      </c>
      <c r="D18" s="201" t="s">
        <v>21</v>
      </c>
      <c r="E18" s="199" t="s">
        <v>22</v>
      </c>
      <c r="F18" s="199" t="s">
        <v>29</v>
      </c>
      <c r="G18" s="195" t="s">
        <v>23</v>
      </c>
    </row>
    <row r="19" spans="1:13" s="36" customFormat="1" ht="22.5" customHeight="1" x14ac:dyDescent="0.2">
      <c r="A19" s="198"/>
      <c r="B19" s="200"/>
      <c r="C19" s="200"/>
      <c r="D19" s="202"/>
      <c r="E19" s="200"/>
      <c r="F19" s="203"/>
      <c r="G19" s="196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0.73709324142097121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0.31004328017455651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0.14206409000254672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0.60972418457679667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6.2266018895172914E-2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0.82070451792950228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0.16344679650626193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3.5492364078528293E-2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0.97092032156691754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0.37365621081175715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0.33190070582979048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0.5578234277212879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0.81155833390422527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0.97052591066180427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0.68597999005221777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0.32198890612444275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0.75496242975316041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0.76666134399310448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0.97760073585644602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0.85590737364239378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0.4616756131972255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0.87109341315627209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0.58592214818752619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0.16408090830741828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0.98754211310926243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0.69306394621159295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2.8441069272591157E-3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0.56041753674827544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0.14852745137601053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0.40922802657625112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0.43164004637914477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0.29377388233339119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0.39247267804643415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0.35885073748704843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0.69605719936879062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0.35004238131129739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0.43402449323764236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0.28380555552239373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0.85576605321653321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0.55804180430931016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0.19986270146246221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0.23740950939372019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0.89766848397851329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0.17121947446753238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4.6168435160565457E-2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0.57514578958135709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0.35480336820643021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0.43895637798596487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0.31465811148940359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0.68751932450324094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0.67573504157149511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9.0844063975410005E-2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0.25208475209568948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0.71968395439204835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8.4991796654697804E-2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0.85739143156449593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0.75719081383298725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0.64061135571436023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0.89449845423523899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0.96088990075124381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0.33757003928988882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0.99186309650811821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0.69490627435090491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0.51293722169335321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0.29764303269853476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0.24990791912070509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0.63507274249656842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0.10630830773319189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0.4906642904574553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0.57773548883732795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0.77142010921954207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0.47732505587350216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0.36134885146213669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0.33134756579466307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0.49850189734920813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0.45580657343742736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0.36386277594802485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0.64766360368039577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0.66379895028778446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1.0039455923102847E-2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0.97731368756984272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0.11255152334694885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0.49142023162087178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3.4668510317881762E-2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0.32770855279447497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0.81483119247126401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0.40442664967483999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0.55116575285350144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6.5983528858346685E-2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0.33466440817625775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0.43760841266067607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0.60531669099093466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0.79795413278428429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5"/>
  <sheetViews>
    <sheetView tabSelected="1" view="pageBreakPreview" zoomScale="90" zoomScaleNormal="100" zoomScaleSheetLayoutView="90" workbookViewId="0">
      <selection activeCell="L24" sqref="L24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1.875" style="96" customWidth="1"/>
    <col min="4" max="4" width="20.375" style="65" customWidth="1"/>
    <col min="5" max="5" width="9.625" style="65" customWidth="1"/>
    <col min="6" max="6" width="6.75" style="65" customWidth="1"/>
    <col min="7" max="7" width="18.87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4" t="s">
        <v>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20.25" customHeight="1" x14ac:dyDescent="0.2">
      <c r="A2" s="214" t="s">
        <v>195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20.25" customHeight="1" x14ac:dyDescent="0.2">
      <c r="A3" s="214" t="s">
        <v>38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20.25" customHeight="1" x14ac:dyDescent="0.2">
      <c r="A4" s="214" t="s">
        <v>196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ht="21.75" customHeight="1" x14ac:dyDescent="0.2">
      <c r="A5" s="216" t="s">
        <v>202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2" s="66" customFormat="1" ht="28.5" x14ac:dyDescent="0.2">
      <c r="A6" s="215" t="s">
        <v>39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 s="66" customFormat="1" ht="18" customHeight="1" x14ac:dyDescent="0.2">
      <c r="A7" s="209" t="s">
        <v>40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66" customFormat="1" ht="18" customHeight="1" thickBot="1" x14ac:dyDescent="0.25">
      <c r="A8" s="213" t="s">
        <v>197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</row>
    <row r="9" spans="1:12" ht="18" customHeight="1" thickTop="1" x14ac:dyDescent="0.2">
      <c r="A9" s="221" t="s">
        <v>41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3"/>
    </row>
    <row r="10" spans="1:12" ht="18" customHeight="1" x14ac:dyDescent="0.2">
      <c r="A10" s="224" t="s">
        <v>204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6"/>
    </row>
    <row r="11" spans="1:12" ht="19.5" customHeight="1" x14ac:dyDescent="0.2">
      <c r="A11" s="224" t="s">
        <v>208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6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1" t="s">
        <v>198</v>
      </c>
      <c r="B13" s="70"/>
      <c r="C13" s="97"/>
      <c r="D13" s="98"/>
      <c r="E13" s="71"/>
      <c r="F13" s="139"/>
      <c r="G13" s="142" t="s">
        <v>210</v>
      </c>
      <c r="H13" s="71"/>
      <c r="I13" s="71"/>
      <c r="J13" s="71"/>
      <c r="K13" s="72"/>
      <c r="L13" s="73" t="s">
        <v>209</v>
      </c>
    </row>
    <row r="14" spans="1:12" ht="15.75" x14ac:dyDescent="0.2">
      <c r="A14" s="74" t="s">
        <v>203</v>
      </c>
      <c r="B14" s="75"/>
      <c r="C14" s="99"/>
      <c r="D14" s="100"/>
      <c r="E14" s="76"/>
      <c r="F14" s="140"/>
      <c r="G14" s="143" t="s">
        <v>211</v>
      </c>
      <c r="H14" s="76"/>
      <c r="I14" s="76"/>
      <c r="J14" s="76"/>
      <c r="K14" s="77"/>
      <c r="L14" s="144" t="s">
        <v>199</v>
      </c>
    </row>
    <row r="15" spans="1:12" ht="15" x14ac:dyDescent="0.2">
      <c r="A15" s="227" t="s">
        <v>8</v>
      </c>
      <c r="B15" s="211"/>
      <c r="C15" s="211"/>
      <c r="D15" s="211"/>
      <c r="E15" s="211"/>
      <c r="F15" s="211"/>
      <c r="G15" s="228"/>
      <c r="H15" s="210" t="s">
        <v>9</v>
      </c>
      <c r="I15" s="211"/>
      <c r="J15" s="211"/>
      <c r="K15" s="211"/>
      <c r="L15" s="212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201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5" t="s">
        <v>200</v>
      </c>
      <c r="H17" s="83" t="s">
        <v>188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5" t="s">
        <v>191</v>
      </c>
      <c r="H18" s="83" t="s">
        <v>189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46" t="s">
        <v>190</v>
      </c>
      <c r="H19" s="83" t="s">
        <v>187</v>
      </c>
      <c r="I19" s="84"/>
      <c r="J19" s="84"/>
      <c r="K19" s="147">
        <v>60</v>
      </c>
      <c r="L19" s="148" t="s">
        <v>212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9" t="s">
        <v>42</v>
      </c>
      <c r="B21" s="207" t="s">
        <v>19</v>
      </c>
      <c r="C21" s="207" t="s">
        <v>43</v>
      </c>
      <c r="D21" s="207" t="s">
        <v>20</v>
      </c>
      <c r="E21" s="207" t="s">
        <v>21</v>
      </c>
      <c r="F21" s="207" t="s">
        <v>44</v>
      </c>
      <c r="G21" s="207" t="s">
        <v>22</v>
      </c>
      <c r="H21" s="207" t="s">
        <v>45</v>
      </c>
      <c r="I21" s="207" t="s">
        <v>46</v>
      </c>
      <c r="J21" s="207" t="s">
        <v>47</v>
      </c>
      <c r="K21" s="219" t="s">
        <v>48</v>
      </c>
      <c r="L21" s="231" t="s">
        <v>23</v>
      </c>
      <c r="M21" s="217" t="s">
        <v>56</v>
      </c>
      <c r="N21" s="218" t="s">
        <v>57</v>
      </c>
    </row>
    <row r="22" spans="1:14" s="93" customFormat="1" ht="13.5" customHeight="1" x14ac:dyDescent="0.2">
      <c r="A22" s="230"/>
      <c r="B22" s="208"/>
      <c r="C22" s="208"/>
      <c r="D22" s="208"/>
      <c r="E22" s="208"/>
      <c r="F22" s="208"/>
      <c r="G22" s="208"/>
      <c r="H22" s="208"/>
      <c r="I22" s="208"/>
      <c r="J22" s="208"/>
      <c r="K22" s="220"/>
      <c r="L22" s="232"/>
      <c r="M22" s="217"/>
      <c r="N22" s="218"/>
    </row>
    <row r="23" spans="1:14" ht="18.75" customHeight="1" x14ac:dyDescent="0.2">
      <c r="A23" s="155">
        <v>1</v>
      </c>
      <c r="B23" s="102">
        <v>104</v>
      </c>
      <c r="C23" s="182">
        <v>10059040143</v>
      </c>
      <c r="D23" s="103" t="s">
        <v>213</v>
      </c>
      <c r="E23" s="104">
        <v>37426</v>
      </c>
      <c r="F23" s="94" t="s">
        <v>61</v>
      </c>
      <c r="G23" s="130" t="s">
        <v>192</v>
      </c>
      <c r="H23" s="180">
        <v>5.6817129629629627E-2</v>
      </c>
      <c r="I23" s="177"/>
      <c r="J23" s="138">
        <f>IFERROR($K$19*3600/(HOUR(H23)*3600+MINUTE(H23)*60+SECOND(H23)),"")</f>
        <v>44.000814829904257</v>
      </c>
      <c r="K23" s="95" t="s">
        <v>186</v>
      </c>
      <c r="L23" s="156"/>
      <c r="M23" s="101">
        <v>0.52470358796296301</v>
      </c>
      <c r="N23" s="168">
        <v>0.51249999999999596</v>
      </c>
    </row>
    <row r="24" spans="1:14" ht="18.75" customHeight="1" x14ac:dyDescent="0.2">
      <c r="A24" s="155">
        <v>2</v>
      </c>
      <c r="B24" s="102">
        <v>91</v>
      </c>
      <c r="C24" s="182">
        <v>10052804154</v>
      </c>
      <c r="D24" s="103" t="s">
        <v>214</v>
      </c>
      <c r="E24" s="104">
        <v>37537</v>
      </c>
      <c r="F24" s="94" t="s">
        <v>61</v>
      </c>
      <c r="G24" s="130" t="s">
        <v>192</v>
      </c>
      <c r="H24" s="180">
        <v>5.7175925925925929E-2</v>
      </c>
      <c r="I24" s="178">
        <f t="shared" ref="I24:I26" si="0">H24-$H$23</f>
        <v>3.587962962963015E-4</v>
      </c>
      <c r="J24" s="138">
        <f t="shared" ref="J24:J26" si="1">IFERROR($K$19*3600/(HOUR(H24)*3600+MINUTE(H24)*60+SECOND(H24)),"")</f>
        <v>43.724696356275302</v>
      </c>
      <c r="K24" s="95" t="s">
        <v>61</v>
      </c>
      <c r="L24" s="156"/>
      <c r="M24" s="101">
        <v>0.5149914351851852</v>
      </c>
      <c r="N24" s="168">
        <v>0.50277777777777399</v>
      </c>
    </row>
    <row r="25" spans="1:14" ht="18.75" customHeight="1" x14ac:dyDescent="0.2">
      <c r="A25" s="155">
        <v>3</v>
      </c>
      <c r="B25" s="102">
        <v>40</v>
      </c>
      <c r="C25" s="182">
        <v>10036078021</v>
      </c>
      <c r="D25" s="103" t="s">
        <v>215</v>
      </c>
      <c r="E25" s="104">
        <v>37085</v>
      </c>
      <c r="F25" s="105" t="s">
        <v>61</v>
      </c>
      <c r="G25" s="130" t="s">
        <v>192</v>
      </c>
      <c r="H25" s="177">
        <v>6.40162037037037E-2</v>
      </c>
      <c r="I25" s="178">
        <f t="shared" si="0"/>
        <v>7.199074074074073E-3</v>
      </c>
      <c r="J25" s="138">
        <f t="shared" si="1"/>
        <v>39.052612547459773</v>
      </c>
      <c r="K25" s="95" t="s">
        <v>61</v>
      </c>
      <c r="L25" s="157"/>
      <c r="M25" s="101">
        <v>0.47557743055555557</v>
      </c>
      <c r="N25" s="168">
        <v>0.46319444444444402</v>
      </c>
    </row>
    <row r="26" spans="1:14" ht="18.75" customHeight="1" thickBot="1" x14ac:dyDescent="0.25">
      <c r="A26" s="158">
        <v>4</v>
      </c>
      <c r="B26" s="159">
        <v>159</v>
      </c>
      <c r="C26" s="183">
        <v>10036076910</v>
      </c>
      <c r="D26" s="160" t="s">
        <v>216</v>
      </c>
      <c r="E26" s="161">
        <v>37433</v>
      </c>
      <c r="F26" s="169" t="s">
        <v>61</v>
      </c>
      <c r="G26" s="162" t="s">
        <v>96</v>
      </c>
      <c r="H26" s="181">
        <v>6.40162037037037E-2</v>
      </c>
      <c r="I26" s="179">
        <f t="shared" si="0"/>
        <v>7.199074074074073E-3</v>
      </c>
      <c r="J26" s="163">
        <f t="shared" si="1"/>
        <v>39.052612547459773</v>
      </c>
      <c r="K26" s="164" t="s">
        <v>61</v>
      </c>
      <c r="L26" s="165"/>
      <c r="M26" s="101">
        <v>0.50898958333333333</v>
      </c>
      <c r="N26" s="168">
        <v>0.49652777777777501</v>
      </c>
    </row>
    <row r="27" spans="1:14" ht="6.75" customHeight="1" thickTop="1" thickBot="1" x14ac:dyDescent="0.25">
      <c r="A27" s="149"/>
      <c r="B27" s="150"/>
      <c r="C27" s="150"/>
      <c r="D27" s="151"/>
      <c r="E27" s="152"/>
      <c r="F27" s="106"/>
      <c r="G27" s="153"/>
      <c r="H27" s="154"/>
      <c r="I27" s="154"/>
      <c r="J27" s="154"/>
      <c r="K27" s="154"/>
      <c r="L27" s="154"/>
    </row>
    <row r="28" spans="1:14" ht="15.75" thickTop="1" x14ac:dyDescent="0.2">
      <c r="A28" s="204" t="s">
        <v>49</v>
      </c>
      <c r="B28" s="205"/>
      <c r="C28" s="205"/>
      <c r="D28" s="205"/>
      <c r="E28" s="205"/>
      <c r="F28" s="205"/>
      <c r="G28" s="205" t="s">
        <v>50</v>
      </c>
      <c r="H28" s="205"/>
      <c r="I28" s="205"/>
      <c r="J28" s="205"/>
      <c r="K28" s="205"/>
      <c r="L28" s="206"/>
    </row>
    <row r="29" spans="1:14" x14ac:dyDescent="0.2">
      <c r="A29" s="166" t="s">
        <v>205</v>
      </c>
      <c r="B29" s="108"/>
      <c r="C29" s="109"/>
      <c r="D29" s="108"/>
      <c r="E29" s="110"/>
      <c r="F29" s="111"/>
      <c r="G29" s="112" t="s">
        <v>176</v>
      </c>
      <c r="H29" s="167">
        <v>2</v>
      </c>
      <c r="I29" s="114"/>
      <c r="J29" s="115"/>
      <c r="K29" s="131" t="s">
        <v>184</v>
      </c>
      <c r="L29" s="117">
        <f>COUNTIF(F23:F26,"ЗМС")</f>
        <v>0</v>
      </c>
    </row>
    <row r="30" spans="1:14" x14ac:dyDescent="0.2">
      <c r="A30" s="166" t="s">
        <v>206</v>
      </c>
      <c r="B30" s="108"/>
      <c r="C30" s="118"/>
      <c r="D30" s="108"/>
      <c r="E30" s="119"/>
      <c r="F30" s="120"/>
      <c r="G30" s="121" t="s">
        <v>177</v>
      </c>
      <c r="H30" s="113">
        <f>H31+H36</f>
        <v>4</v>
      </c>
      <c r="I30" s="122"/>
      <c r="J30" s="123"/>
      <c r="K30" s="131" t="s">
        <v>185</v>
      </c>
      <c r="L30" s="117">
        <f>COUNTIF(F23:F26,"МСМК")</f>
        <v>0</v>
      </c>
    </row>
    <row r="31" spans="1:14" x14ac:dyDescent="0.2">
      <c r="A31" s="166" t="s">
        <v>207</v>
      </c>
      <c r="B31" s="108"/>
      <c r="C31" s="124"/>
      <c r="D31" s="108"/>
      <c r="E31" s="119"/>
      <c r="F31" s="120"/>
      <c r="G31" s="121" t="s">
        <v>178</v>
      </c>
      <c r="H31" s="113">
        <f>H32+H33+H34+H35</f>
        <v>4</v>
      </c>
      <c r="I31" s="122"/>
      <c r="J31" s="123"/>
      <c r="K31" s="131" t="s">
        <v>186</v>
      </c>
      <c r="L31" s="117">
        <f>COUNTIF(F23:F26,"МС")</f>
        <v>0</v>
      </c>
    </row>
    <row r="32" spans="1:14" x14ac:dyDescent="0.2">
      <c r="A32" s="166" t="s">
        <v>194</v>
      </c>
      <c r="B32" s="108"/>
      <c r="C32" s="124"/>
      <c r="D32" s="108"/>
      <c r="E32" s="119"/>
      <c r="F32" s="120"/>
      <c r="G32" s="121" t="s">
        <v>179</v>
      </c>
      <c r="H32" s="113">
        <f>COUNT(A23:A134)</f>
        <v>4</v>
      </c>
      <c r="I32" s="122"/>
      <c r="J32" s="123"/>
      <c r="K32" s="116" t="s">
        <v>61</v>
      </c>
      <c r="L32" s="117">
        <f>COUNTIF(F23:F26,"КМС")</f>
        <v>4</v>
      </c>
    </row>
    <row r="33" spans="1:12" x14ac:dyDescent="0.2">
      <c r="A33" s="107"/>
      <c r="B33" s="108"/>
      <c r="C33" s="124"/>
      <c r="D33" s="108"/>
      <c r="E33" s="119"/>
      <c r="F33" s="120"/>
      <c r="G33" s="121" t="s">
        <v>180</v>
      </c>
      <c r="H33" s="113">
        <f>COUNTIF(A23:A133,"ЛИМ")</f>
        <v>0</v>
      </c>
      <c r="I33" s="122"/>
      <c r="J33" s="123"/>
      <c r="K33" s="116" t="s">
        <v>170</v>
      </c>
      <c r="L33" s="117">
        <f>COUNTIF(F23:F26,"1 СР")</f>
        <v>0</v>
      </c>
    </row>
    <row r="34" spans="1:12" x14ac:dyDescent="0.2">
      <c r="A34" s="107"/>
      <c r="B34" s="108"/>
      <c r="C34" s="108"/>
      <c r="D34" s="108"/>
      <c r="E34" s="119"/>
      <c r="F34" s="120"/>
      <c r="G34" s="121" t="s">
        <v>181</v>
      </c>
      <c r="H34" s="113">
        <f>COUNTIF(A23:A133,"НФ")</f>
        <v>0</v>
      </c>
      <c r="I34" s="122"/>
      <c r="J34" s="123"/>
      <c r="K34" s="116" t="s">
        <v>169</v>
      </c>
      <c r="L34" s="117">
        <f>COUNTIF(F23:F26,"2 СР")</f>
        <v>0</v>
      </c>
    </row>
    <row r="35" spans="1:12" x14ac:dyDescent="0.2">
      <c r="A35" s="107"/>
      <c r="B35" s="108"/>
      <c r="C35" s="108"/>
      <c r="D35" s="108"/>
      <c r="E35" s="119"/>
      <c r="F35" s="120"/>
      <c r="G35" s="121" t="s">
        <v>182</v>
      </c>
      <c r="H35" s="113">
        <f>COUNTIF(A23:A133,"ДСКВ")</f>
        <v>0</v>
      </c>
      <c r="I35" s="122"/>
      <c r="J35" s="123"/>
      <c r="K35" s="116" t="s">
        <v>168</v>
      </c>
      <c r="L35" s="117">
        <f>COUNTIF(F23:F27,"3 СР")</f>
        <v>0</v>
      </c>
    </row>
    <row r="36" spans="1:12" x14ac:dyDescent="0.2">
      <c r="A36" s="107"/>
      <c r="B36" s="108"/>
      <c r="C36" s="108"/>
      <c r="D36" s="108"/>
      <c r="E36" s="125"/>
      <c r="F36" s="126"/>
      <c r="G36" s="121" t="s">
        <v>183</v>
      </c>
      <c r="H36" s="113">
        <f>COUNTIF(A23:A133,"НС")</f>
        <v>0</v>
      </c>
      <c r="I36" s="127"/>
      <c r="J36" s="128"/>
      <c r="K36" s="131"/>
      <c r="L36" s="132"/>
    </row>
    <row r="37" spans="1:12" x14ac:dyDescent="0.2">
      <c r="A37" s="171"/>
      <c r="B37" s="173"/>
      <c r="C37" s="173"/>
      <c r="D37" s="170"/>
      <c r="E37" s="172"/>
      <c r="F37" s="133"/>
      <c r="G37" s="133"/>
      <c r="H37" s="134"/>
      <c r="I37" s="135"/>
      <c r="J37" s="136"/>
      <c r="K37" s="133"/>
      <c r="L37" s="129"/>
    </row>
    <row r="38" spans="1:12" ht="15.75" x14ac:dyDescent="0.2">
      <c r="A38" s="237" t="s">
        <v>51</v>
      </c>
      <c r="B38" s="233"/>
      <c r="C38" s="233"/>
      <c r="D38" s="233"/>
      <c r="E38" s="233" t="s">
        <v>52</v>
      </c>
      <c r="F38" s="233"/>
      <c r="G38" s="233"/>
      <c r="H38" s="233" t="s">
        <v>53</v>
      </c>
      <c r="I38" s="233"/>
      <c r="J38" s="233" t="s">
        <v>193</v>
      </c>
      <c r="K38" s="233"/>
      <c r="L38" s="235"/>
    </row>
    <row r="39" spans="1:12" x14ac:dyDescent="0.2">
      <c r="A39" s="239"/>
      <c r="B39" s="240"/>
      <c r="C39" s="240"/>
      <c r="D39" s="240"/>
      <c r="E39" s="240"/>
      <c r="F39" s="241"/>
      <c r="G39" s="241"/>
      <c r="H39" s="241"/>
      <c r="I39" s="241"/>
      <c r="J39" s="241"/>
      <c r="K39" s="241"/>
      <c r="L39" s="242"/>
    </row>
    <row r="40" spans="1:12" x14ac:dyDescent="0.2">
      <c r="A40" s="174"/>
      <c r="B40" s="175"/>
      <c r="C40" s="175"/>
      <c r="D40" s="175"/>
      <c r="E40" s="137"/>
      <c r="F40" s="175"/>
      <c r="G40" s="175"/>
      <c r="H40" s="134"/>
      <c r="I40" s="134"/>
      <c r="J40" s="175"/>
      <c r="K40" s="175"/>
      <c r="L40" s="176"/>
    </row>
    <row r="41" spans="1:12" x14ac:dyDescent="0.2">
      <c r="A41" s="174"/>
      <c r="B41" s="175"/>
      <c r="C41" s="175"/>
      <c r="D41" s="175"/>
      <c r="E41" s="137"/>
      <c r="F41" s="175"/>
      <c r="G41" s="175"/>
      <c r="H41" s="134"/>
      <c r="I41" s="134"/>
      <c r="J41" s="175"/>
      <c r="K41" s="175"/>
      <c r="L41" s="176"/>
    </row>
    <row r="42" spans="1:12" x14ac:dyDescent="0.2">
      <c r="A42" s="239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3"/>
    </row>
    <row r="43" spans="1:12" x14ac:dyDescent="0.2">
      <c r="A43" s="239"/>
      <c r="B43" s="240"/>
      <c r="C43" s="240"/>
      <c r="D43" s="240"/>
      <c r="E43" s="240"/>
      <c r="F43" s="244"/>
      <c r="G43" s="244"/>
      <c r="H43" s="244"/>
      <c r="I43" s="244"/>
      <c r="J43" s="244"/>
      <c r="K43" s="244"/>
      <c r="L43" s="245"/>
    </row>
    <row r="44" spans="1:12" ht="15" customHeight="1" thickBot="1" x14ac:dyDescent="0.25">
      <c r="A44" s="238"/>
      <c r="B44" s="234"/>
      <c r="C44" s="234"/>
      <c r="D44" s="234"/>
      <c r="E44" s="234" t="str">
        <f>G17</f>
        <v>ПУСТЫНСКИЙ А.Л. (ВК, г. УСОЛЬЕ-СИБИРСКОЕ)</v>
      </c>
      <c r="F44" s="234"/>
      <c r="G44" s="234"/>
      <c r="H44" s="234" t="str">
        <f>G18</f>
        <v>КЛЮЧНИКОВА О.А. (ВК, г. ЧИТА)</v>
      </c>
      <c r="I44" s="234"/>
      <c r="J44" s="234" t="str">
        <f>G19</f>
        <v>ЖЕРЕБЦОВА М.С. (ВК, г. ЧИТА)</v>
      </c>
      <c r="K44" s="234"/>
      <c r="L44" s="236"/>
    </row>
    <row r="45" spans="1:12" ht="13.5" thickTop="1" x14ac:dyDescent="0.2"/>
  </sheetData>
  <sortState ref="A23:U120">
    <sortCondition ref="A23:A120"/>
  </sortState>
  <mergeCells count="43">
    <mergeCell ref="H38:I38"/>
    <mergeCell ref="H44:I44"/>
    <mergeCell ref="J38:L38"/>
    <mergeCell ref="J44:L44"/>
    <mergeCell ref="A38:D38"/>
    <mergeCell ref="A44:D44"/>
    <mergeCell ref="E38:G38"/>
    <mergeCell ref="E44:G44"/>
    <mergeCell ref="A39:E39"/>
    <mergeCell ref="F39:L39"/>
    <mergeCell ref="A42:E42"/>
    <mergeCell ref="F42:L42"/>
    <mergeCell ref="A43:E43"/>
    <mergeCell ref="F43:L43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5:L5"/>
    <mergeCell ref="A28:F28"/>
    <mergeCell ref="G28:L28"/>
    <mergeCell ref="I21:I22"/>
    <mergeCell ref="J21:J22"/>
    <mergeCell ref="A7:L7"/>
    <mergeCell ref="H15:L15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2021-10-18T11:40:16Z</dcterms:modified>
</cp:coreProperties>
</file>