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упповая гонка" sheetId="2" r:id="rId2"/>
  </sheets>
  <definedNames>
    <definedName name="_xlnm.Print_Titles" localSheetId="1">'групповая гонка'!$21:$22</definedName>
    <definedName name="_xlnm.Print_Titles" localSheetId="0">'Стартовый протокол'!$18:$19</definedName>
    <definedName name="_xlnm.Print_Area" localSheetId="1">'групповая гонка'!$A$1:$L$46</definedName>
    <definedName name="_xlnm.Print_Area" localSheetId="0">'Стартовый протокол'!$A$1:$G$117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28" i="2"/>
  <c r="J27" i="2"/>
  <c r="J26" i="2"/>
  <c r="J25" i="2"/>
  <c r="J24" i="2"/>
  <c r="I27" i="2"/>
  <c r="I26" i="2"/>
  <c r="I25" i="2"/>
  <c r="I24" i="2"/>
  <c r="H38" i="2" l="1"/>
  <c r="H37" i="2"/>
  <c r="H36" i="2"/>
  <c r="H35" i="2"/>
  <c r="H34" i="2"/>
  <c r="L35" i="2"/>
  <c r="L34" i="2"/>
  <c r="L33" i="2"/>
  <c r="L32" i="2"/>
  <c r="L31" i="2"/>
  <c r="L36" i="2"/>
  <c r="L37" i="2"/>
  <c r="I46" i="2"/>
  <c r="G46" i="2"/>
  <c r="H33" i="2" l="1"/>
  <c r="H32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<sst xmlns="http://schemas.openxmlformats.org/spreadsheetml/2006/main" count="327" uniqueCount="219">
  <si>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</si>
  <si>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</si>
  <si>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</si>
  <si>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</si>
  <si>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</si>
  <si>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</si>
  <si>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</si>
  <si>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</si>
  <si>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</si>
  <si>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</si>
  <si>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</si>
  <si>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</si>
  <si>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</si>
  <si>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</si>
  <si>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</si>
  <si>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</si>
  <si>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</si>
  <si>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</si>
  <si>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</si>
  <si>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</si>
  <si>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</si>
  <si>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</si>
  <si>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</si>
  <si>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</si>
  <si>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</si>
  <si>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</si>
  <si>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</si>
  <si>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</si>
  <si>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</si>
  <si>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</si>
  <si>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</si>
  <si>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</si>
  <si>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</si>
  <si>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</si>
  <si>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</si>
  <si>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</si>
  <si>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</si>
  <si>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</si>
  <si>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</si>
  <si>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</si>
  <si>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</si>
  <si>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</si>
  <si>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</si>
  <si>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</si>
  <si>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</si>
  <si>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</si>
  <si>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</si>
  <si>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</si>
  <si>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</si>
  <si>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</si>
  <si>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</si>
  <si>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</si>
  <si>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</si>
  <si>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</si>
  <si>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</si>
  <si>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</si>
  <si>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</si>
  <si>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</si>
  <si>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</si>
  <si>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</si>
  <si>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</si>
  <si>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</si>
  <si>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</si>
  <si>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</si>
  <si>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</si>
  <si>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</si>
  <si>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</si>
  <si>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</si>
  <si>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</si>
  <si>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</si>
  <si>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</si>
  <si>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</si>
  <si>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</si>
  <si>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</si>
  <si>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</si>
  <si>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</si>
  <si>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</si>
  <si>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</si>
  <si>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</si>
  <si>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</si>
  <si>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</si>
  <si>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</si>
  <si>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</si>
  <si>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</si>
  <si>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</si>
  <si>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</si>
  <si>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</si>
  <si>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</si>
  <si>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</si>
  <si>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</si>
  <si>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</si>
  <si>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</si>
  <si>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</si>
  <si>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</si>
  <si>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</si>
  <si>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</si>
  <si>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</si>
  <si>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</si>
  <si>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</si>
  <si>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</si>
  <si>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</si>
  <si>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</si>
  <si>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</si>
  <si>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</si>
  <si>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</si>
  <si>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</si>
  <si>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</si>
  <si>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</si>
  <si>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</si>
  <si>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</si>
  <si>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</si>
  <si>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</si>
  <si>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</si>
  <si>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</si>
  <si>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</si>
  <si>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</si>
  <si>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</si>
  <si>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</si>
  <si>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</si>
  <si>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</si>
  <si>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</si>
  <si>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</si>
  <si>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</si>
  <si>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</si>
  <si>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</si>
  <si>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</si>
  <si>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</si>
  <si>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</si>
  <si>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</si>
  <si>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</si>
  <si>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</si>
  <si>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</si>
  <si>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</si>
  <si>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</si>
  <si>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</si>
  <si>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</si>
  <si>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</si>
  <si>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</si>
  <si>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</si>
  <si>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</si>
  <si>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</si>
  <si>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</si>
  <si>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</si>
  <si>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</si>
  <si>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</si>
  <si>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</si>
  <si>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</si>
  <si>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</si>
  <si>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</si>
  <si>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</si>
  <si>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</si>
  <si>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</si>
  <si>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</si>
  <si>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</si>
  <si>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</si>
  <si>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</si>
  <si>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</si>
  <si>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</si>
  <si>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</si>
  <si>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</si>
  <si>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</si>
  <si>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</si>
  <si>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</si>
  <si>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</si>
  <si>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</si>
  <si>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</si>
  <si>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</si>
  <si>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</si>
  <si>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</si>
  <si>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</si>
  <si>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</si>
  <si>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</si>
  <si>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</si>
  <si>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</si>
  <si>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</si>
  <si>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</si>
  <si>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</si>
  <si>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</si>
  <si>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Осадки: кратковременный дождь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</si>
  <si>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</si>
  <si>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</si>
  <si>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</si>
  <si>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</si>
  <si>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</si>
  <si>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</si>
  <si>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</si>
  <si>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</si>
  <si>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</si>
  <si>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</si>
  <si>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</si>
  <si>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</si>
  <si>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шоссе - групповая гонка</t>
  </si>
  <si>
    <t>№ ВРВС: 0080601611Я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</si>
  <si>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16 сентября 2021 года</t>
    </r>
  </si>
  <si>
    <t>Азаров С.Н. (ВК, г.Санкт-Петербург)</t>
  </si>
  <si>
    <t>Краснодарский край</t>
  </si>
  <si>
    <t>НФ</t>
  </si>
  <si>
    <t>НАЗВАНИЕ ТРАССЫ / РЕГ. НОМЕР: ст.  Кужорская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</si>
  <si>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Майкоп</t>
    </r>
  </si>
  <si>
    <t>Температура: +19+20</t>
  </si>
  <si>
    <t>Влажность: 78%</t>
  </si>
  <si>
    <t>Ветер: 3,0 м/с</t>
  </si>
  <si>
    <t>Юниорки 17-18 лет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</si>
  <si>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12ч 00м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</si>
  <si>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13ч 59м</t>
    </r>
  </si>
  <si>
    <t>№ ЕКП 2021: 33278</t>
  </si>
  <si>
    <t>13/6</t>
  </si>
  <si>
    <t>МАТИНА Ирина</t>
  </si>
  <si>
    <t>27.02.2003</t>
  </si>
  <si>
    <t>ВОЛИК Екатерина</t>
  </si>
  <si>
    <t>09.05.2004</t>
  </si>
  <si>
    <t>ЗАХОДЯКО Алиса</t>
  </si>
  <si>
    <t>25.11.2004</t>
  </si>
  <si>
    <t>ПРОЗОРОВА Елизавета</t>
  </si>
  <si>
    <t>17.01.2003</t>
  </si>
  <si>
    <t>КОМОГОРОВА Екатерина</t>
  </si>
  <si>
    <t>01.08.2004</t>
  </si>
  <si>
    <t>ВОЛОВИК Диана</t>
  </si>
  <si>
    <t>21.11.2004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</si>
</sst>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34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1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1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40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4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166" fontId="3" fillId="0" borderId="27" xfId="4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357188</xdr:colOff>
      <xdr:row>0</xdr:row>
      <xdr:rowOff>89270</xdr:rowOff>
    </xdr:from>
    <xdr:to>
      <xdr:col>3</xdr:col>
      <xdr:colOff>261938</xdr:colOff>
      <xdr:row>3</xdr:row>
      <xdr:rowOff>109803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219" y="89270"/>
          <a:ext cx="845344" cy="6872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83344</xdr:colOff>
      <xdr:row>3</xdr:row>
      <xdr:rowOff>98002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5" cy="764752"/>
        </a:xfrm>
        <a:prstGeom prst="rect">
          <a:avLst/>
        </a:prstGeom>
      </xdr:spPr>
    </xdr:pic>
    <xdr:clientData/>
  </xdr:twoCellAnchor>
  <xdr:twoCellAnchor editAs="oneCell">
    <xdr:from>
      <xdr:col>10</xdr:col>
      <xdr:colOff>797719</xdr:colOff>
      <xdr:row>0</xdr:row>
      <xdr:rowOff>74543</xdr:rowOff>
    </xdr:from>
    <xdr:to>
      <xdr:col>11</xdr:col>
      <xdr:colOff>706288</xdr:colOff>
      <xdr:row>3</xdr:row>
      <xdr:rowOff>142875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A8121C76-1D11-4C3E-A6C3-D5C134FB53E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9313" y="74543"/>
          <a:ext cx="813444" cy="735082"/>
        </a:xfrm>
        <a:prstGeom prst="rect">
          <a:avLst/>
        </a:prstGeom>
      </xdr:spPr>
    </xdr:pic>
    <xdr:clientData/>
  </xdr:twoCellAnchor>
  <xdr:oneCellAnchor>
    <xdr:from>
      <xdr:col>9</xdr:col>
      <xdr:colOff>283103</xdr:colOff>
      <xdr:row>41</xdr:row>
      <xdr:rowOff>23812</xdr:rowOff>
    </xdr:from>
    <xdr:ext cx="1118013" cy="336310"/>
    <xdr:pic>
      <xdr:nvPicPr>
        <xdr:cNvPr id="5" name="Picture 13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6743" t="-10425"/>
        <a:stretch/>
      </xdr:blipFill>
      <xdr:spPr>
        <a:xfrm>
          <a:off x="8522228" y="17252156"/>
          <a:ext cx="1118013" cy="336310"/>
        </a:xfrm>
        <a:prstGeom prst="rect">
          <a:avLst/>
        </a:prstGeom>
      </xdr:spPr>
    </xdr:pic>
    <xdr:clientData/>
  </xdr:oneCellAnchor>
  <xdr:oneCellAnchor>
    <xdr:from>
      <xdr:col>6</xdr:col>
      <xdr:colOff>488157</xdr:colOff>
      <xdr:row>41</xdr:row>
      <xdr:rowOff>53862</xdr:rowOff>
    </xdr:from>
    <xdr:ext cx="1174750" cy="328084"/>
    <xdr:pic>
      <xdr:nvPicPr>
        <xdr:cNvPr id="6" name="Picture 13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64984" b="-7724"/>
        <a:stretch/>
      </xdr:blipFill>
      <xdr:spPr>
        <a:xfrm>
          <a:off x="5405438" y="17282206"/>
          <a:ext cx="1174750" cy="3280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83" t="s">
        <v>37</v>
      </c>
      <c r="B1" s="183"/>
      <c r="C1" s="183"/>
      <c r="D1" s="183"/>
      <c r="E1" s="183"/>
      <c r="F1" s="183"/>
      <c r="G1" s="183"/>
    </row>
    <row r="2" spans="1:9" ht="15.75" customHeight="1" x14ac:dyDescent="0.2">
      <c r="A2" s="184" t="s">
        <v>60</v>
      </c>
      <c r="B2" s="184"/>
      <c r="C2" s="184"/>
      <c r="D2" s="184"/>
      <c r="E2" s="184"/>
      <c r="F2" s="184"/>
      <c r="G2" s="184"/>
    </row>
    <row r="3" spans="1:9" ht="21" x14ac:dyDescent="0.2">
      <c r="A3" s="183" t="s">
        <v>38</v>
      </c>
      <c r="B3" s="183"/>
      <c r="C3" s="183"/>
      <c r="D3" s="183"/>
      <c r="E3" s="183"/>
      <c r="F3" s="183"/>
      <c r="G3" s="183"/>
    </row>
    <row r="4" spans="1:9" ht="21" x14ac:dyDescent="0.2">
      <c r="A4" s="183" t="s">
        <v>54</v>
      </c>
      <c r="B4" s="183"/>
      <c r="C4" s="183"/>
      <c r="D4" s="183"/>
      <c r="E4" s="183"/>
      <c r="F4" s="183"/>
      <c r="G4" s="183"/>
    </row>
    <row r="5" spans="1:9" s="2" customFormat="1" ht="28.5" x14ac:dyDescent="0.2">
      <c r="A5" s="185" t="s">
        <v>25</v>
      </c>
      <c r="B5" s="185"/>
      <c r="C5" s="185"/>
      <c r="D5" s="185"/>
      <c r="E5" s="185"/>
      <c r="F5" s="185"/>
      <c r="G5" s="185"/>
      <c r="I5" s="3"/>
    </row>
    <row r="6" spans="1:9" s="2" customFormat="1" ht="18" customHeight="1" thickBot="1" x14ac:dyDescent="0.25">
      <c r="A6" s="186" t="s">
        <v>40</v>
      </c>
      <c r="B6" s="186"/>
      <c r="C6" s="186"/>
      <c r="D6" s="186"/>
      <c r="E6" s="186"/>
      <c r="F6" s="186"/>
      <c r="G6" s="186"/>
    </row>
    <row r="7" spans="1:9" ht="18" customHeight="1" thickTop="1" x14ac:dyDescent="0.2">
      <c r="A7" s="187" t="s">
        <v>0</v>
      </c>
      <c r="B7" s="188"/>
      <c r="C7" s="188"/>
      <c r="D7" s="188"/>
      <c r="E7" s="188"/>
      <c r="F7" s="188"/>
      <c r="G7" s="189"/>
    </row>
    <row r="8" spans="1:9" ht="18" customHeight="1" x14ac:dyDescent="0.2">
      <c r="A8" s="190" t="s">
        <v>1</v>
      </c>
      <c r="B8" s="191"/>
      <c r="C8" s="191"/>
      <c r="D8" s="191"/>
      <c r="E8" s="191"/>
      <c r="F8" s="191"/>
      <c r="G8" s="192"/>
    </row>
    <row r="9" spans="1:9" ht="19.5" customHeight="1" x14ac:dyDescent="0.2">
      <c r="A9" s="190" t="s">
        <v>2</v>
      </c>
      <c r="B9" s="191"/>
      <c r="C9" s="191"/>
      <c r="D9" s="191"/>
      <c r="E9" s="191"/>
      <c r="F9" s="191"/>
      <c r="G9" s="192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3" t="s">
        <v>27</v>
      </c>
      <c r="E11" s="193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76" t="s">
        <v>26</v>
      </c>
      <c r="B18" s="178" t="s">
        <v>19</v>
      </c>
      <c r="C18" s="178" t="s">
        <v>20</v>
      </c>
      <c r="D18" s="180" t="s">
        <v>21</v>
      </c>
      <c r="E18" s="178" t="s">
        <v>22</v>
      </c>
      <c r="F18" s="178" t="s">
        <v>29</v>
      </c>
      <c r="G18" s="174" t="s">
        <v>23</v>
      </c>
    </row>
    <row r="19" spans="1:13" s="36" customFormat="1" ht="22.5" customHeight="1" x14ac:dyDescent="0.2">
      <c r="A19" s="177"/>
      <c r="B19" s="179"/>
      <c r="C19" s="179"/>
      <c r="D19" s="181"/>
      <c r="E19" s="179"/>
      <c r="F19" s="182"/>
      <c r="G19" s="175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0.20643964947483662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0.44824676336340419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0.48738959514381597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0.69546555448331482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0.84889005723451672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0.50533615712131907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0.56769076495063719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0.73619681354175304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0.44845752253531435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0.148435030175879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0.88126738026012752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0.17245007796951828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0.6439396943554917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0.71196161792295021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0.67390220878933693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0.45352368072773153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0.61613109263895405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0.27796323834593828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7.5080881224777518E-2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0.1354048663233709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0.66615353394723664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0.43043677385311541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0.83991048812123181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0.52271712564700179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0.46651414885250364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0.14902976718308325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0.58692890889778182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0.4049583404150654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0.96842505659634304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0.46731407367007283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0.56045802175986925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0.34502670261102319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0.44046909331071304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0.21477737481671944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0.22761493694594803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0.31427675188674464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0.30112118647890673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0.47204122954972771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0.31167821135726748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0.70367190068661856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0.59560180706327004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4.2437918316154954E-2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0.24166741386534452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3.6707326457290912E-2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0.93957665024089076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0.17511404143941411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0.52666787573709539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0.80170950621777037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1.9334505093477228E-2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0.83139675398351309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0.30756072163201575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0.23327226951569813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0.24100320961898891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0.92669715313657652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4.120138168080989E-3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0.32318822965490235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0.43479062988041928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2.841167651232035E-2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0.52604003038579339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0.91337780619063957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0.51774603122968843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0.42709684518108371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0.86412567506351601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0.40029366245754983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0.28152428927743178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0.94979910188928562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0.78351249211363982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9.8021690600903488E-2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0.53216386647444081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0.83131808770129789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0.96167079046912696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0.53039319148261921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0.12327258888210757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0.7614738776473331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0.30939934262707103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0.88297989395898113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9.7640826726144825E-2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0.54434327963058182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0.1635640115471676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0.15140223455094859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0.50725080181354243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0.56716373079396643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0.86060486129675584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0.93394372171382323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0.45612219851180424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0.89704022249576831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0.15084522334756933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0.40309908830116736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0.61487898209416758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0.16958336750567315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8.7176384678647745E-3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0.68662704586726475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0.62164655062850638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47"/>
  <sheetViews>
    <sheetView tabSelected="1" view="pageBreakPreview" topLeftCell="A13" zoomScale="80" zoomScaleNormal="100" zoomScaleSheetLayoutView="80" workbookViewId="0">
      <selection activeCell="G25" sqref="G25"/>
    </sheetView>
  </sheetViews>
  <sheetFormatPr defaultRowHeight="12.75" x14ac:dyDescent="0.2"/>
  <cols>
    <col min="1" max="1" width="6.125" style="65" customWidth="1"/>
    <col min="2" max="2" width="7.125" style="99" customWidth="1"/>
    <col min="3" max="3" width="12.375" style="99" customWidth="1"/>
    <col min="4" max="4" width="21.75" style="65" customWidth="1"/>
    <col min="5" max="5" width="9.625" style="65" customWidth="1"/>
    <col min="6" max="6" width="7.5" style="65" customWidth="1"/>
    <col min="7" max="7" width="18.375" style="65" customWidth="1"/>
    <col min="8" max="8" width="11.875" style="65" customWidth="1"/>
    <col min="9" max="9" width="13.25" style="65" customWidth="1"/>
    <col min="10" max="10" width="9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15.75" customHeight="1" x14ac:dyDescent="0.2">
      <c r="A1" s="214" t="s">
        <v>37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15.75" customHeight="1" x14ac:dyDescent="0.2">
      <c r="A2" s="214" t="s">
        <v>60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ht="21" x14ac:dyDescent="0.2">
      <c r="A3" s="214" t="s">
        <v>38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ht="21" x14ac:dyDescent="0.2">
      <c r="A4" s="214" t="s">
        <v>54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15" t="s">
        <v>39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12" s="67" customFormat="1" ht="18" customHeight="1" x14ac:dyDescent="0.2">
      <c r="A7" s="213" t="s">
        <v>40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198" t="s">
        <v>41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200"/>
    </row>
    <row r="10" spans="1:12" ht="18" customHeight="1" x14ac:dyDescent="0.2">
      <c r="A10" s="201" t="s">
        <v>191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3"/>
    </row>
    <row r="11" spans="1:12" ht="19.5" customHeight="1" x14ac:dyDescent="0.2">
      <c r="A11" s="201" t="s">
        <v>202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3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53" t="s">
        <v>198</v>
      </c>
      <c r="B13" s="72"/>
      <c r="C13" s="100"/>
      <c r="D13" s="101"/>
      <c r="E13" s="73"/>
      <c r="F13" s="151"/>
      <c r="G13" s="154" t="s">
        <v>203</v>
      </c>
      <c r="H13" s="73"/>
      <c r="I13" s="73"/>
      <c r="J13" s="73"/>
      <c r="K13" s="74"/>
      <c r="L13" s="75" t="s">
        <v>192</v>
      </c>
    </row>
    <row r="14" spans="1:12" ht="15.75" x14ac:dyDescent="0.2">
      <c r="A14" s="76" t="s">
        <v>193</v>
      </c>
      <c r="B14" s="77"/>
      <c r="C14" s="102"/>
      <c r="D14" s="103"/>
      <c r="E14" s="78"/>
      <c r="F14" s="152"/>
      <c r="G14" s="155" t="s">
        <v>204</v>
      </c>
      <c r="H14" s="78"/>
      <c r="I14" s="78"/>
      <c r="J14" s="78"/>
      <c r="K14" s="79"/>
      <c r="L14" s="156" t="s">
        <v>205</v>
      </c>
    </row>
    <row r="15" spans="1:12" ht="15" x14ac:dyDescent="0.2">
      <c r="A15" s="204" t="s">
        <v>8</v>
      </c>
      <c r="B15" s="205"/>
      <c r="C15" s="205"/>
      <c r="D15" s="205"/>
      <c r="E15" s="205"/>
      <c r="F15" s="205"/>
      <c r="G15" s="206"/>
      <c r="H15" s="219" t="s">
        <v>9</v>
      </c>
      <c r="I15" s="205"/>
      <c r="J15" s="205"/>
      <c r="K15" s="205"/>
      <c r="L15" s="220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197</v>
      </c>
      <c r="I16" s="86"/>
      <c r="J16" s="86"/>
      <c r="K16" s="86"/>
      <c r="L16" s="87"/>
    </row>
    <row r="17" spans="1:20" ht="15" x14ac:dyDescent="0.2">
      <c r="A17" s="80" t="s">
        <v>12</v>
      </c>
      <c r="B17" s="81"/>
      <c r="C17" s="81"/>
      <c r="D17" s="88"/>
      <c r="E17" s="83"/>
      <c r="F17" s="82"/>
      <c r="G17" s="157" t="s">
        <v>58</v>
      </c>
      <c r="H17" s="85" t="s">
        <v>189</v>
      </c>
      <c r="I17" s="86"/>
      <c r="J17" s="86"/>
      <c r="K17" s="86"/>
      <c r="L17" s="87"/>
    </row>
    <row r="18" spans="1:20" ht="15" x14ac:dyDescent="0.2">
      <c r="A18" s="80" t="s">
        <v>14</v>
      </c>
      <c r="B18" s="81"/>
      <c r="C18" s="81"/>
      <c r="D18" s="88"/>
      <c r="E18" s="83"/>
      <c r="F18" s="82"/>
      <c r="G18" s="157" t="s">
        <v>31</v>
      </c>
      <c r="H18" s="85" t="s">
        <v>190</v>
      </c>
      <c r="I18" s="86"/>
      <c r="J18" s="86"/>
      <c r="K18" s="86"/>
      <c r="L18" s="87"/>
    </row>
    <row r="19" spans="1:20" ht="15.75" thickBot="1" x14ac:dyDescent="0.25">
      <c r="A19" s="80" t="s">
        <v>16</v>
      </c>
      <c r="B19" s="89"/>
      <c r="C19" s="89"/>
      <c r="D19" s="90"/>
      <c r="E19" s="90"/>
      <c r="F19" s="90"/>
      <c r="G19" s="158" t="s">
        <v>194</v>
      </c>
      <c r="H19" s="85" t="s">
        <v>188</v>
      </c>
      <c r="I19" s="86"/>
      <c r="J19" s="86"/>
      <c r="K19" s="159">
        <v>78</v>
      </c>
      <c r="L19" s="160" t="s">
        <v>206</v>
      </c>
    </row>
    <row r="20" spans="1:20" ht="9.7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20" s="95" customFormat="1" ht="21" customHeight="1" thickTop="1" x14ac:dyDescent="0.2">
      <c r="A21" s="207" t="s">
        <v>42</v>
      </c>
      <c r="B21" s="209" t="s">
        <v>19</v>
      </c>
      <c r="C21" s="209" t="s">
        <v>43</v>
      </c>
      <c r="D21" s="209" t="s">
        <v>20</v>
      </c>
      <c r="E21" s="209" t="s">
        <v>21</v>
      </c>
      <c r="F21" s="209" t="s">
        <v>44</v>
      </c>
      <c r="G21" s="209" t="s">
        <v>22</v>
      </c>
      <c r="H21" s="209" t="s">
        <v>45</v>
      </c>
      <c r="I21" s="209" t="s">
        <v>46</v>
      </c>
      <c r="J21" s="209" t="s">
        <v>47</v>
      </c>
      <c r="K21" s="196" t="s">
        <v>48</v>
      </c>
      <c r="L21" s="211" t="s">
        <v>23</v>
      </c>
      <c r="M21" s="194" t="s">
        <v>56</v>
      </c>
      <c r="N21" s="195" t="s">
        <v>57</v>
      </c>
    </row>
    <row r="22" spans="1:20" s="95" customFormat="1" ht="13.5" customHeight="1" x14ac:dyDescent="0.2">
      <c r="A22" s="208"/>
      <c r="B22" s="210"/>
      <c r="C22" s="210"/>
      <c r="D22" s="210"/>
      <c r="E22" s="210"/>
      <c r="F22" s="210"/>
      <c r="G22" s="210"/>
      <c r="H22" s="210"/>
      <c r="I22" s="210"/>
      <c r="J22" s="210"/>
      <c r="K22" s="197"/>
      <c r="L22" s="212"/>
      <c r="M22" s="194"/>
      <c r="N22" s="195"/>
    </row>
    <row r="23" spans="1:20" s="96" customFormat="1" ht="21" customHeight="1" x14ac:dyDescent="0.2">
      <c r="A23" s="167">
        <v>1</v>
      </c>
      <c r="B23" s="107">
        <v>31</v>
      </c>
      <c r="C23" s="107">
        <v>10052470819</v>
      </c>
      <c r="D23" s="108" t="s">
        <v>207</v>
      </c>
      <c r="E23" s="109" t="s">
        <v>208</v>
      </c>
      <c r="F23" s="97" t="s">
        <v>61</v>
      </c>
      <c r="G23" s="141" t="s">
        <v>64</v>
      </c>
      <c r="H23" s="170">
        <v>8.2928240740740733E-2</v>
      </c>
      <c r="I23" s="170"/>
      <c r="J23" s="150">
        <f t="shared" ref="J23:J28" si="0">IFERROR($K$19*3600/(HOUR(H23)*3600+MINUTE(H23)*60+SECOND(H23)),"")</f>
        <v>39.190509420795536</v>
      </c>
      <c r="K23" s="98"/>
      <c r="L23" s="168"/>
      <c r="M23" s="106">
        <v>0.52470358796296301</v>
      </c>
      <c r="N23" s="104">
        <v>0.51249999999999596</v>
      </c>
      <c r="O23" s="65"/>
      <c r="P23" s="65"/>
      <c r="Q23" s="65"/>
      <c r="R23" s="65"/>
      <c r="S23" s="65"/>
      <c r="T23" s="65"/>
    </row>
    <row r="24" spans="1:20" s="96" customFormat="1" ht="21" customHeight="1" x14ac:dyDescent="0.2">
      <c r="A24" s="167">
        <v>2</v>
      </c>
      <c r="B24" s="107">
        <v>36</v>
      </c>
      <c r="C24" s="107">
        <v>10091228379</v>
      </c>
      <c r="D24" s="108" t="s">
        <v>209</v>
      </c>
      <c r="E24" s="109" t="s">
        <v>210</v>
      </c>
      <c r="F24" s="97" t="s">
        <v>170</v>
      </c>
      <c r="G24" s="141" t="s">
        <v>195</v>
      </c>
      <c r="H24" s="170">
        <v>8.2928240740740733E-2</v>
      </c>
      <c r="I24" s="171">
        <f t="shared" ref="I24:I27" si="1">H24-$H$23</f>
        <v>0</v>
      </c>
      <c r="J24" s="150">
        <f t="shared" si="0"/>
        <v>39.190509420795536</v>
      </c>
      <c r="K24" s="98"/>
      <c r="L24" s="168"/>
      <c r="M24" s="106">
        <v>0.5149914351851852</v>
      </c>
      <c r="N24" s="104">
        <v>0.50277777777777399</v>
      </c>
      <c r="O24" s="65"/>
      <c r="P24" s="65"/>
      <c r="Q24" s="65"/>
      <c r="R24" s="65"/>
      <c r="S24" s="65"/>
      <c r="T24" s="65"/>
    </row>
    <row r="25" spans="1:20" s="96" customFormat="1" ht="21" customHeight="1" x14ac:dyDescent="0.2">
      <c r="A25" s="167">
        <v>3</v>
      </c>
      <c r="B25" s="107">
        <v>33</v>
      </c>
      <c r="C25" s="107">
        <v>10082146856</v>
      </c>
      <c r="D25" s="108" t="s">
        <v>211</v>
      </c>
      <c r="E25" s="109" t="s">
        <v>212</v>
      </c>
      <c r="F25" s="110" t="s">
        <v>170</v>
      </c>
      <c r="G25" s="141" t="s">
        <v>195</v>
      </c>
      <c r="H25" s="170">
        <v>8.2928240740740733E-2</v>
      </c>
      <c r="I25" s="171">
        <f t="shared" si="1"/>
        <v>0</v>
      </c>
      <c r="J25" s="150">
        <f t="shared" si="0"/>
        <v>39.190509420795536</v>
      </c>
      <c r="K25" s="98"/>
      <c r="L25" s="169"/>
      <c r="M25" s="105">
        <v>0.47557743055555557</v>
      </c>
      <c r="N25" s="104">
        <v>0.46319444444444402</v>
      </c>
    </row>
    <row r="26" spans="1:20" s="96" customFormat="1" ht="21" customHeight="1" x14ac:dyDescent="0.2">
      <c r="A26" s="167">
        <v>4</v>
      </c>
      <c r="B26" s="107">
        <v>32</v>
      </c>
      <c r="C26" s="107">
        <v>10036034975</v>
      </c>
      <c r="D26" s="108" t="s">
        <v>213</v>
      </c>
      <c r="E26" s="109" t="s">
        <v>214</v>
      </c>
      <c r="F26" s="110" t="s">
        <v>61</v>
      </c>
      <c r="G26" s="141" t="s">
        <v>64</v>
      </c>
      <c r="H26" s="170">
        <v>8.2928240740740733E-2</v>
      </c>
      <c r="I26" s="171">
        <f t="shared" si="1"/>
        <v>0</v>
      </c>
      <c r="J26" s="150">
        <f t="shared" si="0"/>
        <v>39.190509420795536</v>
      </c>
      <c r="K26" s="98"/>
      <c r="L26" s="168"/>
      <c r="M26" s="106">
        <v>0.50898958333333333</v>
      </c>
      <c r="N26" s="104">
        <v>0.49652777777777501</v>
      </c>
      <c r="O26" s="65"/>
      <c r="P26" s="65"/>
      <c r="Q26" s="65"/>
      <c r="R26" s="65"/>
      <c r="S26" s="65"/>
      <c r="T26" s="65"/>
    </row>
    <row r="27" spans="1:20" s="96" customFormat="1" ht="21" customHeight="1" x14ac:dyDescent="0.2">
      <c r="A27" s="167">
        <v>5</v>
      </c>
      <c r="B27" s="107">
        <v>38</v>
      </c>
      <c r="C27" s="107">
        <v>10062501225</v>
      </c>
      <c r="D27" s="108" t="s">
        <v>215</v>
      </c>
      <c r="E27" s="109" t="s">
        <v>216</v>
      </c>
      <c r="F27" s="97" t="s">
        <v>61</v>
      </c>
      <c r="G27" s="141" t="s">
        <v>34</v>
      </c>
      <c r="H27" s="170">
        <v>8.2928240740740733E-2</v>
      </c>
      <c r="I27" s="171">
        <f t="shared" si="1"/>
        <v>0</v>
      </c>
      <c r="J27" s="150">
        <f t="shared" si="0"/>
        <v>39.190509420795536</v>
      </c>
      <c r="K27" s="98"/>
      <c r="L27" s="168"/>
      <c r="M27" s="106">
        <v>0.52706354166666669</v>
      </c>
      <c r="N27" s="104">
        <v>0.51458333333332895</v>
      </c>
      <c r="O27" s="65"/>
      <c r="P27" s="65"/>
      <c r="Q27" s="65"/>
      <c r="R27" s="65"/>
      <c r="S27" s="65"/>
      <c r="T27" s="65"/>
    </row>
    <row r="28" spans="1:20" s="96" customFormat="1" ht="21" customHeight="1" x14ac:dyDescent="0.2">
      <c r="A28" s="167" t="s">
        <v>196</v>
      </c>
      <c r="B28" s="107">
        <v>35</v>
      </c>
      <c r="C28" s="107">
        <v>10114152513</v>
      </c>
      <c r="D28" s="108" t="s">
        <v>217</v>
      </c>
      <c r="E28" s="109" t="s">
        <v>218</v>
      </c>
      <c r="F28" s="97" t="s">
        <v>170</v>
      </c>
      <c r="G28" s="141" t="s">
        <v>195</v>
      </c>
      <c r="H28" s="170"/>
      <c r="I28" s="171"/>
      <c r="J28" s="150" t="str">
        <f t="shared" si="0"/>
        <v/>
      </c>
      <c r="K28" s="98"/>
      <c r="L28" s="168"/>
      <c r="M28" s="106">
        <v>0.5216108796296296</v>
      </c>
      <c r="N28" s="104">
        <v>0.50902777777777397</v>
      </c>
      <c r="O28" s="65"/>
      <c r="P28" s="65"/>
      <c r="Q28" s="65"/>
      <c r="R28" s="65"/>
      <c r="S28" s="65"/>
      <c r="T28" s="65"/>
    </row>
    <row r="29" spans="1:20" ht="6.75" customHeight="1" thickBot="1" x14ac:dyDescent="0.25">
      <c r="A29" s="161"/>
      <c r="B29" s="162"/>
      <c r="C29" s="162"/>
      <c r="D29" s="163"/>
      <c r="E29" s="164"/>
      <c r="F29" s="111"/>
      <c r="G29" s="165"/>
      <c r="H29" s="166"/>
      <c r="I29" s="166"/>
      <c r="J29" s="166"/>
      <c r="K29" s="166"/>
      <c r="L29" s="166"/>
    </row>
    <row r="30" spans="1:20" ht="15.75" thickTop="1" x14ac:dyDescent="0.2">
      <c r="A30" s="228" t="s">
        <v>49</v>
      </c>
      <c r="B30" s="229"/>
      <c r="C30" s="229"/>
      <c r="D30" s="229"/>
      <c r="E30" s="229"/>
      <c r="F30" s="229"/>
      <c r="G30" s="229" t="s">
        <v>50</v>
      </c>
      <c r="H30" s="229"/>
      <c r="I30" s="229"/>
      <c r="J30" s="229"/>
      <c r="K30" s="229"/>
      <c r="L30" s="230"/>
    </row>
    <row r="31" spans="1:20" x14ac:dyDescent="0.2">
      <c r="A31" s="172" t="s">
        <v>199</v>
      </c>
      <c r="B31" s="113"/>
      <c r="C31" s="114"/>
      <c r="D31" s="113"/>
      <c r="E31" s="115"/>
      <c r="F31" s="116"/>
      <c r="G31" s="117" t="s">
        <v>176</v>
      </c>
      <c r="H31" s="173">
        <v>3</v>
      </c>
      <c r="I31" s="119"/>
      <c r="J31" s="120"/>
      <c r="K31" s="142" t="s">
        <v>185</v>
      </c>
      <c r="L31" s="122">
        <f>COUNTIF(F23:F28,"ЗМС")</f>
        <v>0</v>
      </c>
    </row>
    <row r="32" spans="1:20" x14ac:dyDescent="0.2">
      <c r="A32" s="172" t="s">
        <v>200</v>
      </c>
      <c r="B32" s="113"/>
      <c r="C32" s="123"/>
      <c r="D32" s="113"/>
      <c r="E32" s="124"/>
      <c r="F32" s="125"/>
      <c r="G32" s="126" t="s">
        <v>177</v>
      </c>
      <c r="H32" s="118">
        <f>H33+H38</f>
        <v>6</v>
      </c>
      <c r="I32" s="127"/>
      <c r="J32" s="128"/>
      <c r="K32" s="142" t="s">
        <v>186</v>
      </c>
      <c r="L32" s="122">
        <f>COUNTIF(F23:F28,"МСМК")</f>
        <v>0</v>
      </c>
    </row>
    <row r="33" spans="1:12" x14ac:dyDescent="0.2">
      <c r="A33" s="172" t="s">
        <v>178</v>
      </c>
      <c r="B33" s="113"/>
      <c r="C33" s="129"/>
      <c r="D33" s="113"/>
      <c r="E33" s="124"/>
      <c r="F33" s="125"/>
      <c r="G33" s="126" t="s">
        <v>179</v>
      </c>
      <c r="H33" s="118">
        <f>H34+H35+H36+H37</f>
        <v>6</v>
      </c>
      <c r="I33" s="127"/>
      <c r="J33" s="128"/>
      <c r="K33" s="142" t="s">
        <v>187</v>
      </c>
      <c r="L33" s="122">
        <f>COUNTIF(F23:F28,"МС")</f>
        <v>0</v>
      </c>
    </row>
    <row r="34" spans="1:12" x14ac:dyDescent="0.2">
      <c r="A34" s="172" t="s">
        <v>201</v>
      </c>
      <c r="B34" s="113"/>
      <c r="C34" s="129"/>
      <c r="D34" s="113"/>
      <c r="E34" s="124"/>
      <c r="F34" s="125"/>
      <c r="G34" s="126" t="s">
        <v>180</v>
      </c>
      <c r="H34" s="118">
        <f>COUNT(A23:A136)</f>
        <v>5</v>
      </c>
      <c r="I34" s="127"/>
      <c r="J34" s="128"/>
      <c r="K34" s="121" t="s">
        <v>61</v>
      </c>
      <c r="L34" s="122">
        <f>COUNTIF(F23:F28,"КМС")</f>
        <v>3</v>
      </c>
    </row>
    <row r="35" spans="1:12" x14ac:dyDescent="0.2">
      <c r="A35" s="112"/>
      <c r="B35" s="113"/>
      <c r="C35" s="129"/>
      <c r="D35" s="113"/>
      <c r="E35" s="124"/>
      <c r="F35" s="125"/>
      <c r="G35" s="126" t="s">
        <v>181</v>
      </c>
      <c r="H35" s="118">
        <f>COUNTIF(A23:A135,"ЛИМ")</f>
        <v>0</v>
      </c>
      <c r="I35" s="127"/>
      <c r="J35" s="128"/>
      <c r="K35" s="121" t="s">
        <v>170</v>
      </c>
      <c r="L35" s="122">
        <f>COUNTIF(F23:F28,"1 СР")</f>
        <v>3</v>
      </c>
    </row>
    <row r="36" spans="1:12" x14ac:dyDescent="0.2">
      <c r="A36" s="112"/>
      <c r="B36" s="113"/>
      <c r="C36" s="113"/>
      <c r="D36" s="113"/>
      <c r="E36" s="124"/>
      <c r="F36" s="125"/>
      <c r="G36" s="126" t="s">
        <v>182</v>
      </c>
      <c r="H36" s="118">
        <f>COUNTIF(A23:A135,"НФ")</f>
        <v>1</v>
      </c>
      <c r="I36" s="127"/>
      <c r="J36" s="128"/>
      <c r="K36" s="121" t="s">
        <v>169</v>
      </c>
      <c r="L36" s="122">
        <f>COUNTIF(F23:F28,"2 СР")</f>
        <v>0</v>
      </c>
    </row>
    <row r="37" spans="1:12" x14ac:dyDescent="0.2">
      <c r="A37" s="112"/>
      <c r="B37" s="113"/>
      <c r="C37" s="113"/>
      <c r="D37" s="113"/>
      <c r="E37" s="124"/>
      <c r="F37" s="125"/>
      <c r="G37" s="126" t="s">
        <v>183</v>
      </c>
      <c r="H37" s="118">
        <f>COUNTIF(A23:A135,"ДСКВ")</f>
        <v>0</v>
      </c>
      <c r="I37" s="127"/>
      <c r="J37" s="128"/>
      <c r="K37" s="121" t="s">
        <v>168</v>
      </c>
      <c r="L37" s="122">
        <f>COUNTIF(F23:F29,"3 СР")</f>
        <v>0</v>
      </c>
    </row>
    <row r="38" spans="1:12" x14ac:dyDescent="0.2">
      <c r="A38" s="112"/>
      <c r="B38" s="113"/>
      <c r="C38" s="113"/>
      <c r="D38" s="113"/>
      <c r="E38" s="130"/>
      <c r="F38" s="131"/>
      <c r="G38" s="126" t="s">
        <v>184</v>
      </c>
      <c r="H38" s="118">
        <f>COUNTIF(A23:A135,"НС")</f>
        <v>0</v>
      </c>
      <c r="I38" s="132"/>
      <c r="J38" s="133"/>
      <c r="K38" s="142"/>
      <c r="L38" s="143"/>
    </row>
    <row r="39" spans="1:12" x14ac:dyDescent="0.2">
      <c r="A39" s="112"/>
      <c r="B39" s="134"/>
      <c r="C39" s="134"/>
      <c r="D39" s="113"/>
      <c r="E39" s="135"/>
      <c r="F39" s="144"/>
      <c r="G39" s="144"/>
      <c r="H39" s="145"/>
      <c r="I39" s="146"/>
      <c r="J39" s="147"/>
      <c r="K39" s="144"/>
      <c r="L39" s="136"/>
    </row>
    <row r="40" spans="1:12" ht="15.75" x14ac:dyDescent="0.2">
      <c r="A40" s="231" t="s">
        <v>51</v>
      </c>
      <c r="B40" s="232"/>
      <c r="C40" s="232"/>
      <c r="D40" s="232"/>
      <c r="E40" s="232"/>
      <c r="F40" s="137"/>
      <c r="G40" s="232" t="s">
        <v>52</v>
      </c>
      <c r="H40" s="232"/>
      <c r="I40" s="232" t="s">
        <v>53</v>
      </c>
      <c r="J40" s="232"/>
      <c r="K40" s="232"/>
      <c r="L40" s="233"/>
    </row>
    <row r="41" spans="1:12" x14ac:dyDescent="0.2">
      <c r="A41" s="221"/>
      <c r="B41" s="222"/>
      <c r="C41" s="222"/>
      <c r="D41" s="222"/>
      <c r="E41" s="222"/>
      <c r="F41" s="223"/>
      <c r="G41" s="223"/>
      <c r="H41" s="223"/>
      <c r="I41" s="223"/>
      <c r="J41" s="223"/>
      <c r="K41" s="223"/>
      <c r="L41" s="224"/>
    </row>
    <row r="42" spans="1:12" x14ac:dyDescent="0.2">
      <c r="A42" s="138"/>
      <c r="B42" s="148"/>
      <c r="C42" s="148"/>
      <c r="D42" s="148"/>
      <c r="E42" s="149"/>
      <c r="F42" s="148"/>
      <c r="G42" s="148"/>
      <c r="H42" s="145"/>
      <c r="I42" s="145"/>
      <c r="J42" s="148"/>
      <c r="K42" s="148"/>
      <c r="L42" s="139"/>
    </row>
    <row r="43" spans="1:12" x14ac:dyDescent="0.2">
      <c r="A43" s="138"/>
      <c r="B43" s="148"/>
      <c r="C43" s="148"/>
      <c r="D43" s="148"/>
      <c r="E43" s="149"/>
      <c r="F43" s="148"/>
      <c r="G43" s="148"/>
      <c r="H43" s="145"/>
      <c r="I43" s="145"/>
      <c r="J43" s="148"/>
      <c r="K43" s="148"/>
      <c r="L43" s="139"/>
    </row>
    <row r="44" spans="1:12" x14ac:dyDescent="0.2">
      <c r="A44" s="221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5"/>
    </row>
    <row r="45" spans="1:12" x14ac:dyDescent="0.2">
      <c r="A45" s="221"/>
      <c r="B45" s="222"/>
      <c r="C45" s="222"/>
      <c r="D45" s="222"/>
      <c r="E45" s="222"/>
      <c r="F45" s="226"/>
      <c r="G45" s="226"/>
      <c r="H45" s="226"/>
      <c r="I45" s="226"/>
      <c r="J45" s="226"/>
      <c r="K45" s="226"/>
      <c r="L45" s="227"/>
    </row>
    <row r="46" spans="1:12" ht="16.5" thickBot="1" x14ac:dyDescent="0.25">
      <c r="A46" s="216"/>
      <c r="B46" s="217"/>
      <c r="C46" s="217"/>
      <c r="D46" s="217"/>
      <c r="E46" s="217"/>
      <c r="F46" s="140"/>
      <c r="G46" s="217" t="str">
        <f>G17</f>
        <v>Лелюк А.Ф. (ВК, г. Майкоп)</v>
      </c>
      <c r="H46" s="217"/>
      <c r="I46" s="217" t="str">
        <f>G18</f>
        <v>Воронов А.М. (1К, г. Майкоп)</v>
      </c>
      <c r="J46" s="217"/>
      <c r="K46" s="217"/>
      <c r="L46" s="218"/>
    </row>
    <row r="47" spans="1:12" ht="13.5" thickTop="1" x14ac:dyDescent="0.2"/>
  </sheetData>
  <sortState ref="A23:U120">
    <sortCondition ref="A23:A120"/>
  </sortState>
  <mergeCells count="39">
    <mergeCell ref="A46:E46"/>
    <mergeCell ref="G46:H46"/>
    <mergeCell ref="I46:L46"/>
    <mergeCell ref="H15:L15"/>
    <mergeCell ref="A41:E41"/>
    <mergeCell ref="F41:L41"/>
    <mergeCell ref="A44:E44"/>
    <mergeCell ref="F44:L44"/>
    <mergeCell ref="A45:E45"/>
    <mergeCell ref="F45:L45"/>
    <mergeCell ref="A30:F30"/>
    <mergeCell ref="G30:L30"/>
    <mergeCell ref="A40:E40"/>
    <mergeCell ref="G40:H40"/>
    <mergeCell ref="I40:L40"/>
    <mergeCell ref="I21:I22"/>
    <mergeCell ref="J21:J22"/>
    <mergeCell ref="A7:L7"/>
    <mergeCell ref="A1:L1"/>
    <mergeCell ref="A2:L2"/>
    <mergeCell ref="A3:L3"/>
    <mergeCell ref="A4:L4"/>
    <mergeCell ref="A6:L6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5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групповая гонка</vt:lpstr>
      <vt:lpstr>'групповая гонка'!Заголовки_для_печати</vt:lpstr>
      <vt:lpstr>'Стартовый протокол'!Заголовки_для_печати</vt:lpstr>
      <vt:lpstr>'групповая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2021-09-28T15:38:15Z</dcterms:modified>
</cp:coreProperties>
</file>