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8_{6A418DAF-F624-4C08-A406-B30E5343A698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овая гонка" sheetId="89" r:id="rId1"/>
  </sheets>
  <definedNames>
    <definedName name="_xlnm._FilterDatabase" localSheetId="0" hidden="1">'Групповая гонка'!$B$23:$L$66</definedName>
    <definedName name="_xlnm.Print_Titles" localSheetId="0">'Групповая гонка'!$21:$22</definedName>
    <definedName name="_xlnm.Print_Area" localSheetId="0">'Групповая гонка'!$A$1:$L$84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89" l="1"/>
  <c r="J23" i="89"/>
  <c r="H84" i="89" l="1"/>
  <c r="E84" i="89"/>
  <c r="L76" i="89"/>
  <c r="L75" i="89"/>
  <c r="L74" i="89"/>
  <c r="L73" i="89"/>
  <c r="L72" i="89"/>
  <c r="L71" i="89"/>
  <c r="L70" i="89"/>
  <c r="L69" i="89"/>
  <c r="H76" i="89"/>
  <c r="H75" i="89"/>
  <c r="H74" i="89"/>
  <c r="H73" i="89"/>
  <c r="H72" i="89"/>
  <c r="H71" i="89" s="1"/>
  <c r="H70" i="89" s="1"/>
  <c r="J24" i="89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64" i="89"/>
  <c r="J65" i="89"/>
  <c r="J66" i="89"/>
  <c r="I27" i="89" l="1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24" i="89"/>
  <c r="I25" i="89"/>
  <c r="I23" i="89"/>
</calcChain>
</file>

<file path=xl/sharedStrings.xml><?xml version="1.0" encoding="utf-8"?>
<sst xmlns="http://schemas.openxmlformats.org/spreadsheetml/2006/main" count="263" uniqueCount="163">
  <si>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</si>
  <si>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</si>
  <si>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</si>
  <si>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</si>
  <si>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</si>
  <si>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</si>
  <si>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</si>
  <si>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</si>
  <si>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</si>
  <si>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</si>
  <si>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</si>
  <si>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</si>
  <si>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</si>
  <si>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</si>
  <si>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</si>
  <si>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</si>
  <si>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</si>
  <si>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</si>
  <si>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</si>
  <si>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</si>
  <si>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Санкт-Петербург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</si>
  <si>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</si>
  <si>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</si>
  <si>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</si>
  <si>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</si>
  <si>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</si>
  <si>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</si>
  <si>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</si>
  <si>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</si>
  <si>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</si>
  <si>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</si>
  <si>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</si>
  <si>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</si>
  <si>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</si>
  <si>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</si>
  <si>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Самарская область</t>
  </si>
  <si>
    <t>Лимит времени</t>
  </si>
  <si>
    <t>Удмуртская Республика</t>
  </si>
  <si>
    <t>Тюменская область</t>
  </si>
  <si>
    <t>Республика Башкортостан</t>
  </si>
  <si>
    <t>ДИСТАНЦИЯ (КМ):</t>
  </si>
  <si>
    <t>МАКСИМАЛЬНЫЙ ПЕРЕПАД (HD): (м)</t>
  </si>
  <si>
    <t>СУММА ПОЛОЖИТЕЛЬНЫХ ПЕРЕПАДОВ ВЫСОТЫ НА ДИСТАНЦИИ (ТС): (м)</t>
  </si>
  <si>
    <t>ИТОГОВЫЙ ПРОТОКОЛ</t>
  </si>
  <si>
    <t>МИНИСТЕРСТВО СПОРТА РОССИЙСКОЙ ФЕДЕРАЦИИ</t>
  </si>
  <si>
    <t>МИНИСТЕРСТВО МОЛОДЕЖНОЙ ПОЛИТИКИ И СПОРТА РЕСПУБЛИКИ БАШКОРТОСТАН</t>
  </si>
  <si>
    <t>ФЕДЕРАЦИЯ ВЕЛОСИПЕДНОГО СПОРТА РОССИИ</t>
  </si>
  <si>
    <t>ФЕДЕРАЦИЯ ВЕЛОСИПЕДНОГО СПОРТА РЕСПУБЛИКИ БАШКОРТОСТАН</t>
  </si>
  <si>
    <t>ПЕРВЕНСТВО РОССИИ</t>
  </si>
  <si>
    <t>Ленинградская область</t>
  </si>
  <si>
    <t>Иркутская область</t>
  </si>
  <si>
    <t>ПО ВЕЛОСИПЕДНОМУ СПОРТУ</t>
  </si>
  <si>
    <t>Республика Татарстан</t>
  </si>
  <si>
    <t>Свердловская область</t>
  </si>
  <si>
    <t>Саратовская область</t>
  </si>
  <si>
    <t>Мухамадеев Р.Р. (1К, г.Ишимбай)</t>
  </si>
  <si>
    <t>Камилов А.И. (1К, г.Уфа)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</si>
  <si>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</si>
  <si>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t>НАЧАЛО ГОНКИ: 11ч 00м</t>
  </si>
  <si>
    <t>ВЫПОЛНЕНИЕ НТУ ЕВСК</t>
  </si>
  <si>
    <t>Девушки 15-16 лет</t>
  </si>
  <si>
    <t>НАЗВАНИЕ ТРАССЫ / РЕГ. НОМЕР: Биатлон</t>
  </si>
  <si>
    <t>№ ЕКП 2021: 32500</t>
  </si>
  <si>
    <t>26.12.2005</t>
  </si>
  <si>
    <t>04.08.2005</t>
  </si>
  <si>
    <t>04.02.2005</t>
  </si>
  <si>
    <t>07.03.2007</t>
  </si>
  <si>
    <t>01.02.2005</t>
  </si>
  <si>
    <t>22.12.2005</t>
  </si>
  <si>
    <t>03.03.2005</t>
  </si>
  <si>
    <t>22.06.2007</t>
  </si>
  <si>
    <t>30.07.2006</t>
  </si>
  <si>
    <t>27.11.2007</t>
  </si>
  <si>
    <t>02.08.2006</t>
  </si>
  <si>
    <t>Забайкальский край</t>
  </si>
  <si>
    <t>06.03.2005</t>
  </si>
  <si>
    <t>26.11.2005</t>
  </si>
  <si>
    <t>16.03.2007</t>
  </si>
  <si>
    <t>28.04.2005</t>
  </si>
  <si>
    <t>26.03.2005</t>
  </si>
  <si>
    <t>01.05.2005</t>
  </si>
  <si>
    <t>22.02.2005</t>
  </si>
  <si>
    <t>19.09.2006</t>
  </si>
  <si>
    <t>25.11.2005</t>
  </si>
  <si>
    <t>20.10.2005</t>
  </si>
  <si>
    <t>22.06.2005</t>
  </si>
  <si>
    <t>19.09.2005</t>
  </si>
  <si>
    <t>05.02.2005</t>
  </si>
  <si>
    <t>18.08.2006</t>
  </si>
  <si>
    <t>22.01.2006</t>
  </si>
  <si>
    <t>11.03.2006</t>
  </si>
  <si>
    <t>20.07.2005</t>
  </si>
  <si>
    <t>05.04.2006</t>
  </si>
  <si>
    <t>02.01.2006</t>
  </si>
  <si>
    <t>09.08.2005</t>
  </si>
  <si>
    <t>16.02.2005</t>
  </si>
  <si>
    <t>25.09.2006</t>
  </si>
  <si>
    <t>26.05.2005</t>
  </si>
  <si>
    <t>06.09.2007</t>
  </si>
  <si>
    <t>30.06.2006</t>
  </si>
  <si>
    <t>16.05.2006</t>
  </si>
  <si>
    <t>24.10.2007</t>
  </si>
  <si>
    <t>17.12.2006</t>
  </si>
  <si>
    <t>05.06.2006</t>
  </si>
  <si>
    <t>06.08.2005</t>
  </si>
  <si>
    <t>31.05.2007</t>
  </si>
  <si>
    <t>Мухамадеева Н.С. (1К, г.Ишимбай)</t>
  </si>
  <si>
    <t>2 СР</t>
  </si>
  <si>
    <t>МАЛЬКОВА Татьяна</t>
  </si>
  <si>
    <t>БЕК Анастасия</t>
  </si>
  <si>
    <t>САГДИЕВА Асия</t>
  </si>
  <si>
    <t>ЕЛАГИНА Диана</t>
  </si>
  <si>
    <t>НАЗАРОВА Анна</t>
  </si>
  <si>
    <t>ДАНИЛОВА Александра</t>
  </si>
  <si>
    <t>ЯРУНОВА Ирина</t>
  </si>
  <si>
    <t>АЛЕКСЕЕНКО Сабрина</t>
  </si>
  <si>
    <t>КАДЫРОВА Неля</t>
  </si>
  <si>
    <t>ГОРБАЧЕНКО Полина</t>
  </si>
  <si>
    <t>МИГУНОВА Ольга</t>
  </si>
  <si>
    <t>РАХМАТУЛЛИНА Дания</t>
  </si>
  <si>
    <t>ГЕРГЕЛЬ Анастасия</t>
  </si>
  <si>
    <t>УДЯНСКАЯ Александра</t>
  </si>
  <si>
    <t>ЕРГИНА Анастасия</t>
  </si>
  <si>
    <t>ХАЛИТОВА Алина</t>
  </si>
  <si>
    <t>КОВЯЗИНА Валерия</t>
  </si>
  <si>
    <t>РУЖНИКОВА Анастасия</t>
  </si>
  <si>
    <t>КИРЕЕВА Мария</t>
  </si>
  <si>
    <t>ДАВЫДОВСКАЯ Ольга</t>
  </si>
  <si>
    <t>ГОРОХОВА Анастасия</t>
  </si>
  <si>
    <t>КИРДИНА Виктория</t>
  </si>
  <si>
    <t>СТРИЖОВА Ксения</t>
  </si>
  <si>
    <t>НИГМАТУЛЛИНА Рената</t>
  </si>
  <si>
    <t>ПАХОМОВА Анастасия</t>
  </si>
  <si>
    <t>ЖЕЛОНКИНА Софья</t>
  </si>
  <si>
    <t>САМОЙЛОВА Анастасия</t>
  </si>
  <si>
    <t>ПЕТРУХИНА Виктория</t>
  </si>
  <si>
    <t>КОЗЛОВА Карина</t>
  </si>
  <si>
    <t>ВЕРНЯЕВА Арина</t>
  </si>
  <si>
    <t>НИКОНОВА Алена</t>
  </si>
  <si>
    <t>ИГНАТЬЕВА Ксения</t>
  </si>
  <si>
    <t>КУДРЯШОВА Ангелина</t>
  </si>
  <si>
    <t>НЕХАЕВА Валерия</t>
  </si>
  <si>
    <t>ЗАКУТЬКО Олеся</t>
  </si>
  <si>
    <t>ПОДГОРНОВА Василиса</t>
  </si>
  <si>
    <t>БЕЛОЗЕРОВА Милена</t>
  </si>
  <si>
    <t>КИЧИГИНА Кристина</t>
  </si>
  <si>
    <t>КОРНЕЕВА Анна</t>
  </si>
  <si>
    <t>КАСИМОВА Виолетта</t>
  </si>
  <si>
    <t>КЛИМИНА Ангелина</t>
  </si>
  <si>
    <t>МИШИНА Алесандра</t>
  </si>
  <si>
    <t>ЕГОРОВА Алина</t>
  </si>
  <si>
    <t>НОСЫРЕВА Ольга</t>
  </si>
  <si>
    <t>Осадки: облачно с прояснениями</t>
  </si>
  <si>
    <t>3 СР</t>
  </si>
  <si>
    <t>1 сп.юн.р.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</si>
  <si>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</si>
  <si>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02 июля 2021 года</t>
    </r>
  </si>
  <si>
    <t>ОКОНЧАНИЕ ГОНКИ: 12ч 21м</t>
  </si>
  <si>
    <t>№ ВРВС: 0080671811Я</t>
  </si>
  <si>
    <t>НФ</t>
  </si>
  <si>
    <t>Температура: +28.0</t>
  </si>
  <si>
    <t>Влажность: 54%</t>
  </si>
  <si>
    <t>Ветер: штиль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</si>
</sst>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mm:ss.0;@"/>
    <numFmt numFmtId="166" formatCode="0.000"/>
    <numFmt numFmtId="167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4" fontId="5" fillId="0" borderId="2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vertical="center"/>
    </xf>
    <xf numFmtId="2" fontId="16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36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6" fillId="2" borderId="3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3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3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3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809624</xdr:colOff>
      <xdr:row>3</xdr:row>
      <xdr:rowOff>152400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0</xdr:row>
      <xdr:rowOff>76199</xdr:rowOff>
    </xdr:from>
    <xdr:to>
      <xdr:col>11</xdr:col>
      <xdr:colOff>838200</xdr:colOff>
      <xdr:row>5</xdr:row>
      <xdr:rowOff>9524</xdr:rowOff>
    </xdr:to>
    <xdr:pic>
      <xdr:nvPicPr>
        <xdr:cNvPr id="9" name="Рисунок 8" descr="Уфа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29725" y="76199"/>
          <a:ext cx="7334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R85"/>
  <sheetViews>
    <sheetView tabSelected="1" view="pageBreakPreview" zoomScaleNormal="100" zoomScaleSheetLayoutView="100" workbookViewId="0">
      <selection activeCell="G31" sqref="G31"/>
    </sheetView>
  </sheetViews>
  <sheetFormatPr defaultColWidth="9.109375" defaultRowHeight="13.8" x14ac:dyDescent="0.25"/>
  <cols>
    <col min="1" max="1" width="7" style="1" customWidth="1"/>
    <col min="2" max="2" width="7" style="9" customWidth="1"/>
    <col min="3" max="3" width="12.5546875" style="9" customWidth="1"/>
    <col min="4" max="4" width="21" style="1" customWidth="1"/>
    <col min="5" max="5" width="10.6640625" style="39" customWidth="1"/>
    <col min="6" max="6" width="7.88671875" style="1" customWidth="1"/>
    <col min="7" max="7" width="23.6640625" style="1" customWidth="1"/>
    <col min="8" max="8" width="11.6640625" style="1" customWidth="1"/>
    <col min="9" max="9" width="12.5546875" style="58" customWidth="1"/>
    <col min="10" max="10" width="11.109375" style="66" customWidth="1"/>
    <col min="11" max="11" width="12" style="66" customWidth="1"/>
    <col min="12" max="12" width="16.5546875" style="1" customWidth="1"/>
    <col min="13" max="14" width="9.109375" style="1"/>
    <col min="15" max="15" width="9.88671875" style="1" bestFit="1" customWidth="1"/>
    <col min="16" max="16384" width="9.109375" style="1"/>
  </cols>
  <sheetData>
    <row r="1" spans="1:12" ht="15.75" customHeight="1" x14ac:dyDescent="0.25">
      <c r="A1" s="151" t="s">
        <v>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customHeight="1" x14ac:dyDescent="0.25">
      <c r="A2" s="151" t="s">
        <v>45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8" x14ac:dyDescent="0.25">
      <c r="A3" s="151" t="s">
        <v>46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8" x14ac:dyDescent="0.25">
      <c r="A4" s="151" t="s">
        <v>47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ht="7.5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 s="2" customFormat="1" ht="28.8" x14ac:dyDescent="0.55000000000000004">
      <c r="A6" s="158" t="s">
        <v>48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12" s="2" customFormat="1" ht="18" customHeight="1" x14ac:dyDescent="0.4">
      <c r="A7" s="172" t="s">
        <v>51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s="2" customFormat="1" ht="5.25" customHeight="1" thickBot="1" x14ac:dyDescent="0.3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1:12" ht="18" customHeight="1" thickTop="1" x14ac:dyDescent="0.25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2" ht="18" customHeight="1" x14ac:dyDescent="0.35">
      <c r="A10" s="122" t="s">
        <v>155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</row>
    <row r="11" spans="1:12" ht="19.5" customHeight="1" x14ac:dyDescent="0.35">
      <c r="A11" s="163" t="s">
        <v>60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5"/>
    </row>
    <row r="12" spans="1:12" ht="7.5" customHeight="1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ht="15.6" x14ac:dyDescent="0.25">
      <c r="A13" s="26" t="s">
        <v>57</v>
      </c>
      <c r="B13" s="15"/>
      <c r="C13" s="15"/>
      <c r="D13" s="75"/>
      <c r="E13" s="34"/>
      <c r="F13" s="4"/>
      <c r="G13" s="78" t="s">
        <v>58</v>
      </c>
      <c r="H13" s="4"/>
      <c r="I13" s="102"/>
      <c r="J13" s="101"/>
      <c r="K13" s="101"/>
      <c r="L13" s="22" t="s">
        <v>158</v>
      </c>
    </row>
    <row r="14" spans="1:12" ht="15.6" x14ac:dyDescent="0.25">
      <c r="A14" s="12" t="s">
        <v>156</v>
      </c>
      <c r="B14" s="8"/>
      <c r="C14" s="103"/>
      <c r="D14" s="76"/>
      <c r="E14" s="35"/>
      <c r="F14" s="5"/>
      <c r="G14" s="79" t="s">
        <v>157</v>
      </c>
      <c r="H14" s="5"/>
      <c r="I14" s="51"/>
      <c r="J14" s="59"/>
      <c r="K14" s="59"/>
      <c r="L14" s="23" t="s">
        <v>62</v>
      </c>
    </row>
    <row r="15" spans="1:12" ht="14.4" x14ac:dyDescent="0.25">
      <c r="A15" s="169" t="s">
        <v>9</v>
      </c>
      <c r="B15" s="170"/>
      <c r="C15" s="170"/>
      <c r="D15" s="170"/>
      <c r="E15" s="170"/>
      <c r="F15" s="170"/>
      <c r="G15" s="171"/>
      <c r="H15" s="166" t="s">
        <v>0</v>
      </c>
      <c r="I15" s="167"/>
      <c r="J15" s="167"/>
      <c r="K15" s="167"/>
      <c r="L15" s="168"/>
    </row>
    <row r="16" spans="1:12" ht="15.6" x14ac:dyDescent="0.25">
      <c r="A16" s="13" t="s">
        <v>15</v>
      </c>
      <c r="B16" s="10"/>
      <c r="C16" s="10"/>
      <c r="D16" s="7"/>
      <c r="E16" s="44"/>
      <c r="F16" s="7"/>
      <c r="G16" s="74"/>
      <c r="H16" s="27" t="s">
        <v>61</v>
      </c>
      <c r="I16" s="77"/>
      <c r="J16" s="60"/>
      <c r="K16" s="60"/>
      <c r="L16" s="14"/>
    </row>
    <row r="17" spans="1:15" ht="15.6" x14ac:dyDescent="0.25">
      <c r="A17" s="13" t="s">
        <v>16</v>
      </c>
      <c r="B17" s="10"/>
      <c r="C17" s="10"/>
      <c r="D17" s="6"/>
      <c r="E17" s="44"/>
      <c r="F17" s="6"/>
      <c r="G17" s="50" t="s">
        <v>55</v>
      </c>
      <c r="H17" s="27" t="s">
        <v>41</v>
      </c>
      <c r="I17" s="52"/>
      <c r="J17" s="60"/>
      <c r="K17" s="60"/>
      <c r="L17" s="25"/>
    </row>
    <row r="18" spans="1:15" ht="15.6" x14ac:dyDescent="0.25">
      <c r="A18" s="13" t="s">
        <v>17</v>
      </c>
      <c r="B18" s="10"/>
      <c r="C18" s="10"/>
      <c r="D18" s="6"/>
      <c r="E18" s="44"/>
      <c r="F18" s="6"/>
      <c r="G18" s="50" t="s">
        <v>56</v>
      </c>
      <c r="H18" s="27" t="s">
        <v>42</v>
      </c>
      <c r="I18" s="52"/>
      <c r="J18" s="60"/>
      <c r="K18" s="60"/>
      <c r="L18" s="25"/>
    </row>
    <row r="19" spans="1:15" ht="16.2" thickBot="1" x14ac:dyDescent="0.3">
      <c r="A19" s="104" t="s">
        <v>14</v>
      </c>
      <c r="B19" s="105"/>
      <c r="C19" s="105"/>
      <c r="D19" s="84"/>
      <c r="E19" s="106"/>
      <c r="G19" s="107" t="s">
        <v>106</v>
      </c>
      <c r="H19" s="43" t="s">
        <v>40</v>
      </c>
      <c r="I19" s="53"/>
      <c r="J19" s="61">
        <v>40</v>
      </c>
      <c r="K19" s="61"/>
      <c r="L19" s="45"/>
    </row>
    <row r="20" spans="1:15" ht="3.75" customHeight="1" thickTop="1" thickBot="1" x14ac:dyDescent="0.3">
      <c r="A20" s="72"/>
      <c r="B20" s="17"/>
      <c r="C20" s="17"/>
      <c r="D20" s="16"/>
      <c r="E20" s="33"/>
      <c r="F20" s="16"/>
      <c r="G20" s="16"/>
      <c r="I20" s="54"/>
      <c r="J20" s="62"/>
      <c r="K20" s="62"/>
      <c r="L20" s="73"/>
    </row>
    <row r="21" spans="1:15" s="3" customFormat="1" ht="21" customHeight="1" thickTop="1" x14ac:dyDescent="0.25">
      <c r="A21" s="149" t="s">
        <v>6</v>
      </c>
      <c r="B21" s="125" t="s">
        <v>11</v>
      </c>
      <c r="C21" s="125" t="s">
        <v>34</v>
      </c>
      <c r="D21" s="125" t="s">
        <v>1</v>
      </c>
      <c r="E21" s="127" t="s">
        <v>32</v>
      </c>
      <c r="F21" s="125" t="s">
        <v>8</v>
      </c>
      <c r="G21" s="125" t="s">
        <v>12</v>
      </c>
      <c r="H21" s="125" t="s">
        <v>7</v>
      </c>
      <c r="I21" s="131" t="s">
        <v>22</v>
      </c>
      <c r="J21" s="133" t="s">
        <v>19</v>
      </c>
      <c r="K21" s="135" t="s">
        <v>59</v>
      </c>
      <c r="L21" s="129" t="s">
        <v>13</v>
      </c>
    </row>
    <row r="22" spans="1:15" s="3" customFormat="1" ht="22.5" customHeight="1" x14ac:dyDescent="0.25">
      <c r="A22" s="150"/>
      <c r="B22" s="126"/>
      <c r="C22" s="126"/>
      <c r="D22" s="126"/>
      <c r="E22" s="128"/>
      <c r="F22" s="126"/>
      <c r="G22" s="126"/>
      <c r="H22" s="126"/>
      <c r="I22" s="132"/>
      <c r="J22" s="134"/>
      <c r="K22" s="136"/>
      <c r="L22" s="130"/>
      <c r="N22" s="81"/>
      <c r="O22" s="81"/>
    </row>
    <row r="23" spans="1:15" ht="21.75" customHeight="1" x14ac:dyDescent="0.25">
      <c r="A23" s="109">
        <v>1</v>
      </c>
      <c r="B23" s="110">
        <v>30</v>
      </c>
      <c r="C23" s="110">
        <v>10091170179</v>
      </c>
      <c r="D23" s="120" t="s">
        <v>108</v>
      </c>
      <c r="E23" s="85" t="s">
        <v>63</v>
      </c>
      <c r="F23" s="85" t="s">
        <v>29</v>
      </c>
      <c r="G23" s="85" t="s">
        <v>20</v>
      </c>
      <c r="H23" s="117">
        <v>4.9606481481481481E-2</v>
      </c>
      <c r="I23" s="117">
        <f t="shared" ref="I23:I44" si="0">H23-$H$23</f>
        <v>0</v>
      </c>
      <c r="J23" s="108">
        <f>IFERROR($J$19*3600/(HOUR(H23)*3600+MINUTE(H23)*60+SECOND(H23)),"")</f>
        <v>33.597760149323378</v>
      </c>
      <c r="K23" s="86"/>
      <c r="L23" s="87"/>
      <c r="N23" s="91"/>
      <c r="O23" s="92"/>
    </row>
    <row r="24" spans="1:15" ht="21.75" customHeight="1" x14ac:dyDescent="0.25">
      <c r="A24" s="109">
        <v>2</v>
      </c>
      <c r="B24" s="110">
        <v>9</v>
      </c>
      <c r="C24" s="110">
        <v>10101383875</v>
      </c>
      <c r="D24" s="120" t="s">
        <v>109</v>
      </c>
      <c r="E24" s="85" t="s">
        <v>64</v>
      </c>
      <c r="F24" s="85" t="s">
        <v>31</v>
      </c>
      <c r="G24" s="85" t="s">
        <v>20</v>
      </c>
      <c r="H24" s="117">
        <v>5.1223379629629633E-2</v>
      </c>
      <c r="I24" s="117">
        <f t="shared" si="0"/>
        <v>1.616898148148152E-3</v>
      </c>
      <c r="J24" s="108">
        <f t="shared" ref="J24:J66" si="1">IFERROR($J$19*3600/(HOUR(H24)*3600+MINUTE(H24)*60+SECOND(H24)),"")</f>
        <v>32.53502033438771</v>
      </c>
      <c r="K24" s="86"/>
      <c r="L24" s="87"/>
      <c r="N24" s="91"/>
      <c r="O24" s="92"/>
    </row>
    <row r="25" spans="1:15" ht="21.75" customHeight="1" x14ac:dyDescent="0.25">
      <c r="A25" s="109">
        <v>3</v>
      </c>
      <c r="B25" s="110">
        <v>13</v>
      </c>
      <c r="C25" s="110">
        <v>10101387010</v>
      </c>
      <c r="D25" s="120" t="s">
        <v>110</v>
      </c>
      <c r="E25" s="85" t="s">
        <v>65</v>
      </c>
      <c r="F25" s="85" t="s">
        <v>31</v>
      </c>
      <c r="G25" s="85" t="s">
        <v>20</v>
      </c>
      <c r="H25" s="117">
        <v>5.1225694444444442E-2</v>
      </c>
      <c r="I25" s="117">
        <f t="shared" si="0"/>
        <v>1.6192129629629612E-3</v>
      </c>
      <c r="J25" s="108">
        <f t="shared" si="1"/>
        <v>32.53502033438771</v>
      </c>
      <c r="K25" s="86"/>
      <c r="L25" s="87"/>
      <c r="N25" s="91"/>
      <c r="O25" s="92"/>
    </row>
    <row r="26" spans="1:15" ht="21.75" customHeight="1" x14ac:dyDescent="0.25">
      <c r="A26" s="109">
        <v>4</v>
      </c>
      <c r="B26" s="110">
        <v>29</v>
      </c>
      <c r="C26" s="110">
        <v>10089713260</v>
      </c>
      <c r="D26" s="120" t="s">
        <v>111</v>
      </c>
      <c r="E26" s="85" t="s">
        <v>66</v>
      </c>
      <c r="F26" s="85" t="s">
        <v>31</v>
      </c>
      <c r="G26" s="85" t="s">
        <v>20</v>
      </c>
      <c r="H26" s="117">
        <v>5.1228009259259265E-2</v>
      </c>
      <c r="I26" s="117">
        <f>H26-$H$23</f>
        <v>1.6215277777777842E-3</v>
      </c>
      <c r="J26" s="108">
        <f t="shared" si="1"/>
        <v>32.53502033438771</v>
      </c>
      <c r="K26" s="86"/>
      <c r="L26" s="87"/>
      <c r="N26" s="91"/>
      <c r="O26" s="92"/>
    </row>
    <row r="27" spans="1:15" ht="21.75" customHeight="1" x14ac:dyDescent="0.25">
      <c r="A27" s="109">
        <v>5</v>
      </c>
      <c r="B27" s="110">
        <v>25</v>
      </c>
      <c r="C27" s="110">
        <v>10101839573</v>
      </c>
      <c r="D27" s="120" t="s">
        <v>113</v>
      </c>
      <c r="E27" s="85" t="s">
        <v>68</v>
      </c>
      <c r="F27" s="85" t="s">
        <v>31</v>
      </c>
      <c r="G27" s="85" t="s">
        <v>37</v>
      </c>
      <c r="H27" s="117">
        <v>5.1230324074074074E-2</v>
      </c>
      <c r="I27" s="117">
        <f t="shared" si="0"/>
        <v>1.6238425925925934E-3</v>
      </c>
      <c r="J27" s="108">
        <f t="shared" si="1"/>
        <v>32.53502033438771</v>
      </c>
      <c r="K27" s="86"/>
      <c r="L27" s="87"/>
      <c r="N27" s="91"/>
      <c r="O27" s="92"/>
    </row>
    <row r="28" spans="1:15" ht="21.75" customHeight="1" x14ac:dyDescent="0.25">
      <c r="A28" s="109">
        <v>6</v>
      </c>
      <c r="B28" s="110">
        <v>49</v>
      </c>
      <c r="C28" s="110">
        <v>10113514434</v>
      </c>
      <c r="D28" s="120" t="s">
        <v>117</v>
      </c>
      <c r="E28" s="85" t="s">
        <v>72</v>
      </c>
      <c r="F28" s="85" t="s">
        <v>107</v>
      </c>
      <c r="G28" s="85" t="s">
        <v>39</v>
      </c>
      <c r="H28" s="117">
        <v>5.1238425925925923E-2</v>
      </c>
      <c r="I28" s="117">
        <f t="shared" si="0"/>
        <v>1.6319444444444428E-3</v>
      </c>
      <c r="J28" s="108">
        <f t="shared" si="1"/>
        <v>32.527671109103231</v>
      </c>
      <c r="K28" s="86"/>
      <c r="L28" s="87"/>
      <c r="N28" s="91"/>
      <c r="O28" s="92"/>
    </row>
    <row r="29" spans="1:15" ht="21.75" customHeight="1" x14ac:dyDescent="0.25">
      <c r="A29" s="109">
        <v>7</v>
      </c>
      <c r="B29" s="110">
        <v>47</v>
      </c>
      <c r="C29" s="110">
        <v>10104442914</v>
      </c>
      <c r="D29" s="120" t="s">
        <v>123</v>
      </c>
      <c r="E29" s="85" t="s">
        <v>79</v>
      </c>
      <c r="F29" s="85" t="s">
        <v>107</v>
      </c>
      <c r="G29" s="85" t="s">
        <v>39</v>
      </c>
      <c r="H29" s="117">
        <v>5.1241898148148148E-2</v>
      </c>
      <c r="I29" s="117">
        <f t="shared" si="0"/>
        <v>1.635416666666667E-3</v>
      </c>
      <c r="J29" s="108">
        <f t="shared" si="1"/>
        <v>32.527671109103231</v>
      </c>
      <c r="K29" s="86"/>
      <c r="L29" s="87"/>
      <c r="N29" s="91"/>
      <c r="O29" s="92"/>
    </row>
    <row r="30" spans="1:15" ht="21.75" customHeight="1" x14ac:dyDescent="0.25">
      <c r="A30" s="109">
        <v>8</v>
      </c>
      <c r="B30" s="110">
        <v>24</v>
      </c>
      <c r="C30" s="110">
        <v>10117776774</v>
      </c>
      <c r="D30" s="120" t="s">
        <v>115</v>
      </c>
      <c r="E30" s="85" t="s">
        <v>70</v>
      </c>
      <c r="F30" s="85" t="s">
        <v>31</v>
      </c>
      <c r="G30" s="85" t="s">
        <v>50</v>
      </c>
      <c r="H30" s="117">
        <v>5.1254629629629629E-2</v>
      </c>
      <c r="I30" s="117">
        <f t="shared" si="0"/>
        <v>1.6481481481481486E-3</v>
      </c>
      <c r="J30" s="108">
        <f t="shared" si="1"/>
        <v>32.520325203252035</v>
      </c>
      <c r="K30" s="86"/>
      <c r="L30" s="87"/>
      <c r="N30" s="91"/>
      <c r="O30" s="92"/>
    </row>
    <row r="31" spans="1:15" ht="21.75" customHeight="1" x14ac:dyDescent="0.25">
      <c r="A31" s="109">
        <v>9</v>
      </c>
      <c r="B31" s="110">
        <v>45</v>
      </c>
      <c r="C31" s="110">
        <v>10083185106</v>
      </c>
      <c r="D31" s="120" t="s">
        <v>114</v>
      </c>
      <c r="E31" s="85" t="s">
        <v>69</v>
      </c>
      <c r="F31" s="85" t="s">
        <v>107</v>
      </c>
      <c r="G31" s="85" t="s">
        <v>38</v>
      </c>
      <c r="H31" s="117">
        <v>5.1850694444444449E-2</v>
      </c>
      <c r="I31" s="117">
        <f t="shared" si="0"/>
        <v>2.2442129629629687E-3</v>
      </c>
      <c r="J31" s="108">
        <f t="shared" si="1"/>
        <v>32.142857142857146</v>
      </c>
      <c r="K31" s="86"/>
      <c r="L31" s="87"/>
      <c r="N31" s="91"/>
      <c r="O31" s="92"/>
    </row>
    <row r="32" spans="1:15" ht="21.75" customHeight="1" x14ac:dyDescent="0.25">
      <c r="A32" s="109">
        <v>10</v>
      </c>
      <c r="B32" s="110">
        <v>48</v>
      </c>
      <c r="C32" s="110">
        <v>10113513121</v>
      </c>
      <c r="D32" s="120" t="s">
        <v>116</v>
      </c>
      <c r="E32" s="85" t="s">
        <v>71</v>
      </c>
      <c r="F32" s="85" t="s">
        <v>107</v>
      </c>
      <c r="G32" s="85" t="s">
        <v>39</v>
      </c>
      <c r="H32" s="117">
        <v>5.1981481481481483E-2</v>
      </c>
      <c r="I32" s="117">
        <f t="shared" si="0"/>
        <v>2.3750000000000021E-3</v>
      </c>
      <c r="J32" s="108">
        <f t="shared" si="1"/>
        <v>32.064128256513023</v>
      </c>
      <c r="K32" s="86"/>
      <c r="L32" s="87"/>
      <c r="N32" s="91"/>
      <c r="O32" s="92"/>
    </row>
    <row r="33" spans="1:15" ht="21.75" customHeight="1" x14ac:dyDescent="0.25">
      <c r="A33" s="109">
        <v>11</v>
      </c>
      <c r="B33" s="110">
        <v>15</v>
      </c>
      <c r="C33" s="110">
        <v>10111058920</v>
      </c>
      <c r="D33" s="120" t="s">
        <v>133</v>
      </c>
      <c r="E33" s="85" t="s">
        <v>88</v>
      </c>
      <c r="F33" s="85" t="s">
        <v>31</v>
      </c>
      <c r="G33" s="85" t="s">
        <v>20</v>
      </c>
      <c r="H33" s="117">
        <v>5.2637731481481487E-2</v>
      </c>
      <c r="I33" s="117">
        <f t="shared" si="0"/>
        <v>3.0312500000000062E-3</v>
      </c>
      <c r="J33" s="108">
        <f t="shared" si="1"/>
        <v>31.662269129287598</v>
      </c>
      <c r="K33" s="86"/>
      <c r="L33" s="87"/>
      <c r="N33" s="91"/>
      <c r="O33" s="92"/>
    </row>
    <row r="34" spans="1:15" ht="21.75" customHeight="1" x14ac:dyDescent="0.25">
      <c r="A34" s="109">
        <v>12</v>
      </c>
      <c r="B34" s="110">
        <v>32</v>
      </c>
      <c r="C34" s="110">
        <v>10103547379</v>
      </c>
      <c r="D34" s="120" t="s">
        <v>129</v>
      </c>
      <c r="E34" s="85" t="s">
        <v>84</v>
      </c>
      <c r="F34" s="85" t="s">
        <v>29</v>
      </c>
      <c r="G34" s="85" t="s">
        <v>35</v>
      </c>
      <c r="H34" s="117">
        <v>5.2643518518518513E-2</v>
      </c>
      <c r="I34" s="117">
        <f t="shared" si="0"/>
        <v>3.0370370370370325E-3</v>
      </c>
      <c r="J34" s="108">
        <f t="shared" si="1"/>
        <v>31.662269129287598</v>
      </c>
      <c r="K34" s="86"/>
      <c r="L34" s="87"/>
      <c r="N34" s="91"/>
      <c r="O34" s="92"/>
    </row>
    <row r="35" spans="1:15" ht="21.75" customHeight="1" x14ac:dyDescent="0.25">
      <c r="A35" s="109">
        <v>13</v>
      </c>
      <c r="B35" s="110">
        <v>4</v>
      </c>
      <c r="C35" s="110">
        <v>10092179585</v>
      </c>
      <c r="D35" s="120" t="s">
        <v>122</v>
      </c>
      <c r="E35" s="85" t="s">
        <v>78</v>
      </c>
      <c r="F35" s="85" t="s">
        <v>31</v>
      </c>
      <c r="G35" s="85" t="s">
        <v>49</v>
      </c>
      <c r="H35" s="117">
        <v>5.2644675925925921E-2</v>
      </c>
      <c r="I35" s="117">
        <f t="shared" si="0"/>
        <v>3.0381944444444406E-3</v>
      </c>
      <c r="J35" s="108">
        <f t="shared" si="1"/>
        <v>31.662269129287598</v>
      </c>
      <c r="K35" s="86"/>
      <c r="L35" s="87"/>
      <c r="N35" s="91"/>
      <c r="O35" s="92"/>
    </row>
    <row r="36" spans="1:15" ht="21.75" customHeight="1" x14ac:dyDescent="0.25">
      <c r="A36" s="109">
        <v>14</v>
      </c>
      <c r="B36" s="110">
        <v>22</v>
      </c>
      <c r="C36" s="110">
        <v>10104450186</v>
      </c>
      <c r="D36" s="120" t="s">
        <v>125</v>
      </c>
      <c r="E36" s="85" t="s">
        <v>81</v>
      </c>
      <c r="F36" s="85" t="s">
        <v>29</v>
      </c>
      <c r="G36" s="85" t="s">
        <v>50</v>
      </c>
      <c r="H36" s="117">
        <v>5.2645833333333336E-2</v>
      </c>
      <c r="I36" s="117">
        <f t="shared" si="0"/>
        <v>3.0393518518518556E-3</v>
      </c>
      <c r="J36" s="108">
        <f t="shared" si="1"/>
        <v>31.65530885908991</v>
      </c>
      <c r="K36" s="86"/>
      <c r="L36" s="87"/>
      <c r="N36" s="91"/>
      <c r="O36" s="92"/>
    </row>
    <row r="37" spans="1:15" ht="21.75" customHeight="1" x14ac:dyDescent="0.25">
      <c r="A37" s="109">
        <v>15</v>
      </c>
      <c r="B37" s="110">
        <v>19</v>
      </c>
      <c r="C37" s="110">
        <v>10078945149</v>
      </c>
      <c r="D37" s="120" t="s">
        <v>119</v>
      </c>
      <c r="E37" s="85" t="s">
        <v>75</v>
      </c>
      <c r="F37" s="85" t="s">
        <v>29</v>
      </c>
      <c r="G37" s="85" t="s">
        <v>54</v>
      </c>
      <c r="H37" s="117">
        <v>5.2645833333333336E-2</v>
      </c>
      <c r="I37" s="117">
        <f t="shared" si="0"/>
        <v>3.0393518518518556E-3</v>
      </c>
      <c r="J37" s="108">
        <f t="shared" si="1"/>
        <v>31.65530885908991</v>
      </c>
      <c r="K37" s="86"/>
      <c r="L37" s="87"/>
      <c r="N37" s="91"/>
      <c r="O37" s="92"/>
    </row>
    <row r="38" spans="1:15" ht="21.75" customHeight="1" x14ac:dyDescent="0.25">
      <c r="A38" s="109">
        <v>16</v>
      </c>
      <c r="B38" s="110">
        <v>12</v>
      </c>
      <c r="C38" s="110">
        <v>10093565473</v>
      </c>
      <c r="D38" s="120" t="s">
        <v>132</v>
      </c>
      <c r="E38" s="85" t="s">
        <v>87</v>
      </c>
      <c r="F38" s="85" t="s">
        <v>31</v>
      </c>
      <c r="G38" s="85" t="s">
        <v>20</v>
      </c>
      <c r="H38" s="117">
        <v>5.2648148148148145E-2</v>
      </c>
      <c r="I38" s="117">
        <f t="shared" si="0"/>
        <v>3.0416666666666647E-3</v>
      </c>
      <c r="J38" s="108">
        <f t="shared" si="1"/>
        <v>31.65530885908991</v>
      </c>
      <c r="K38" s="86"/>
      <c r="L38" s="87"/>
      <c r="N38" s="91"/>
      <c r="O38" s="92"/>
    </row>
    <row r="39" spans="1:15" ht="21.75" customHeight="1" x14ac:dyDescent="0.25">
      <c r="A39" s="109">
        <v>17</v>
      </c>
      <c r="B39" s="110">
        <v>39</v>
      </c>
      <c r="C39" s="110">
        <v>10108261680</v>
      </c>
      <c r="D39" s="120" t="s">
        <v>130</v>
      </c>
      <c r="E39" s="85" t="s">
        <v>85</v>
      </c>
      <c r="F39" s="85" t="s">
        <v>31</v>
      </c>
      <c r="G39" s="85" t="s">
        <v>74</v>
      </c>
      <c r="H39" s="117">
        <v>5.271412037037037E-2</v>
      </c>
      <c r="I39" s="117">
        <f t="shared" si="0"/>
        <v>3.107638888888889E-3</v>
      </c>
      <c r="J39" s="108">
        <f t="shared" si="1"/>
        <v>31.613611416026345</v>
      </c>
      <c r="K39" s="86"/>
      <c r="L39" s="87"/>
      <c r="N39" s="91"/>
      <c r="O39" s="92"/>
    </row>
    <row r="40" spans="1:15" ht="21.75" customHeight="1" x14ac:dyDescent="0.25">
      <c r="A40" s="109">
        <v>18</v>
      </c>
      <c r="B40" s="110">
        <v>46</v>
      </c>
      <c r="C40" s="110">
        <v>10083185766</v>
      </c>
      <c r="D40" s="120" t="s">
        <v>120</v>
      </c>
      <c r="E40" s="85" t="s">
        <v>76</v>
      </c>
      <c r="F40" s="85" t="s">
        <v>31</v>
      </c>
      <c r="G40" s="85" t="s">
        <v>38</v>
      </c>
      <c r="H40" s="117">
        <v>5.315740740740741E-2</v>
      </c>
      <c r="I40" s="117">
        <f t="shared" si="0"/>
        <v>3.5509259259259296E-3</v>
      </c>
      <c r="J40" s="108">
        <f t="shared" si="1"/>
        <v>31.352057478772043</v>
      </c>
      <c r="K40" s="86"/>
      <c r="L40" s="87"/>
      <c r="N40" s="91"/>
      <c r="O40" s="92"/>
    </row>
    <row r="41" spans="1:15" ht="21.75" customHeight="1" x14ac:dyDescent="0.25">
      <c r="A41" s="109">
        <v>19</v>
      </c>
      <c r="B41" s="110">
        <v>16</v>
      </c>
      <c r="C41" s="110">
        <v>10111079330</v>
      </c>
      <c r="D41" s="120" t="s">
        <v>127</v>
      </c>
      <c r="E41" s="85" t="s">
        <v>82</v>
      </c>
      <c r="F41" s="85" t="s">
        <v>31</v>
      </c>
      <c r="G41" s="85" t="s">
        <v>20</v>
      </c>
      <c r="H41" s="117">
        <v>5.3164351851851845E-2</v>
      </c>
      <c r="I41" s="117">
        <f t="shared" si="0"/>
        <v>3.557870370370364E-3</v>
      </c>
      <c r="J41" s="108">
        <f t="shared" si="1"/>
        <v>31.352057478772043</v>
      </c>
      <c r="K41" s="86"/>
      <c r="L41" s="87"/>
      <c r="N41" s="91"/>
      <c r="O41" s="92"/>
    </row>
    <row r="42" spans="1:15" ht="21.75" customHeight="1" x14ac:dyDescent="0.25">
      <c r="A42" s="109">
        <v>20</v>
      </c>
      <c r="B42" s="110">
        <v>21</v>
      </c>
      <c r="C42" s="110">
        <v>10104450792</v>
      </c>
      <c r="D42" s="120" t="s">
        <v>124</v>
      </c>
      <c r="E42" s="85" t="s">
        <v>80</v>
      </c>
      <c r="F42" s="85" t="s">
        <v>29</v>
      </c>
      <c r="G42" s="85" t="s">
        <v>50</v>
      </c>
      <c r="H42" s="117">
        <v>5.4983796296296295E-2</v>
      </c>
      <c r="I42" s="117">
        <f t="shared" si="0"/>
        <v>5.3773148148148139E-3</v>
      </c>
      <c r="J42" s="108">
        <f t="shared" si="1"/>
        <v>30.309408545569354</v>
      </c>
      <c r="K42" s="86"/>
      <c r="L42" s="87"/>
      <c r="N42" s="91"/>
      <c r="O42" s="92"/>
    </row>
    <row r="43" spans="1:15" ht="21.75" customHeight="1" x14ac:dyDescent="0.25">
      <c r="A43" s="109">
        <v>21</v>
      </c>
      <c r="B43" s="110">
        <v>26</v>
      </c>
      <c r="C43" s="110">
        <v>10101512403</v>
      </c>
      <c r="D43" s="120" t="s">
        <v>128</v>
      </c>
      <c r="E43" s="85" t="s">
        <v>83</v>
      </c>
      <c r="F43" s="85" t="s">
        <v>31</v>
      </c>
      <c r="G43" s="85" t="s">
        <v>37</v>
      </c>
      <c r="H43" s="117">
        <v>5.5038194444444445E-2</v>
      </c>
      <c r="I43" s="117">
        <f t="shared" si="0"/>
        <v>5.4317129629629646E-3</v>
      </c>
      <c r="J43" s="108">
        <f t="shared" si="1"/>
        <v>30.28391167192429</v>
      </c>
      <c r="K43" s="86"/>
      <c r="L43" s="87"/>
      <c r="N43" s="91"/>
      <c r="O43" s="92"/>
    </row>
    <row r="44" spans="1:15" ht="21.75" customHeight="1" x14ac:dyDescent="0.25">
      <c r="A44" s="109">
        <v>22</v>
      </c>
      <c r="B44" s="110">
        <v>2</v>
      </c>
      <c r="C44" s="110">
        <v>10078793383</v>
      </c>
      <c r="D44" s="120" t="s">
        <v>112</v>
      </c>
      <c r="E44" s="85" t="s">
        <v>67</v>
      </c>
      <c r="F44" s="85" t="s">
        <v>31</v>
      </c>
      <c r="G44" s="85" t="s">
        <v>49</v>
      </c>
      <c r="H44" s="117">
        <v>5.5688657407407409E-2</v>
      </c>
      <c r="I44" s="117">
        <f t="shared" si="0"/>
        <v>6.0821759259259284E-3</v>
      </c>
      <c r="J44" s="108">
        <f t="shared" si="1"/>
        <v>29.925187032418954</v>
      </c>
      <c r="K44" s="86"/>
      <c r="L44" s="87"/>
      <c r="N44" s="91"/>
      <c r="O44" s="92"/>
    </row>
    <row r="45" spans="1:15" ht="21.75" customHeight="1" x14ac:dyDescent="0.25">
      <c r="A45" s="118" t="s">
        <v>159</v>
      </c>
      <c r="B45" s="110">
        <v>5</v>
      </c>
      <c r="C45" s="110">
        <v>10096563682</v>
      </c>
      <c r="D45" s="120" t="s">
        <v>150</v>
      </c>
      <c r="E45" s="85" t="s">
        <v>104</v>
      </c>
      <c r="F45" s="85" t="s">
        <v>31</v>
      </c>
      <c r="G45" s="85" t="s">
        <v>52</v>
      </c>
      <c r="H45" s="115"/>
      <c r="I45" s="115"/>
      <c r="J45" s="108" t="str">
        <f t="shared" si="1"/>
        <v/>
      </c>
      <c r="K45" s="86"/>
      <c r="L45" s="87"/>
      <c r="N45" s="91"/>
      <c r="O45" s="92"/>
    </row>
    <row r="46" spans="1:15" ht="21.75" customHeight="1" x14ac:dyDescent="0.25">
      <c r="A46" s="118" t="s">
        <v>159</v>
      </c>
      <c r="B46" s="110">
        <v>6</v>
      </c>
      <c r="C46" s="110">
        <v>10094522642</v>
      </c>
      <c r="D46" s="120" t="s">
        <v>145</v>
      </c>
      <c r="E46" s="85" t="s">
        <v>99</v>
      </c>
      <c r="F46" s="85" t="s">
        <v>31</v>
      </c>
      <c r="G46" s="85" t="s">
        <v>52</v>
      </c>
      <c r="H46" s="115"/>
      <c r="I46" s="115"/>
      <c r="J46" s="108" t="str">
        <f t="shared" si="1"/>
        <v/>
      </c>
      <c r="K46" s="86"/>
      <c r="L46" s="87"/>
      <c r="N46" s="91"/>
      <c r="O46" s="92"/>
    </row>
    <row r="47" spans="1:15" ht="21.75" customHeight="1" x14ac:dyDescent="0.25">
      <c r="A47" s="118" t="s">
        <v>159</v>
      </c>
      <c r="B47" s="110">
        <v>7</v>
      </c>
      <c r="C47" s="110">
        <v>10118767588</v>
      </c>
      <c r="D47" s="120" t="s">
        <v>148</v>
      </c>
      <c r="E47" s="85" t="s">
        <v>102</v>
      </c>
      <c r="F47" s="85" t="s">
        <v>31</v>
      </c>
      <c r="G47" s="85" t="s">
        <v>52</v>
      </c>
      <c r="H47" s="115"/>
      <c r="I47" s="115"/>
      <c r="J47" s="108" t="str">
        <f t="shared" si="1"/>
        <v/>
      </c>
      <c r="K47" s="86"/>
      <c r="L47" s="87"/>
      <c r="N47" s="91"/>
      <c r="O47" s="92"/>
    </row>
    <row r="48" spans="1:15" ht="21.75" customHeight="1" x14ac:dyDescent="0.25">
      <c r="A48" s="118" t="s">
        <v>159</v>
      </c>
      <c r="B48" s="110">
        <v>8</v>
      </c>
      <c r="C48" s="110">
        <v>10104984595</v>
      </c>
      <c r="D48" s="120" t="s">
        <v>131</v>
      </c>
      <c r="E48" s="85" t="s">
        <v>86</v>
      </c>
      <c r="F48" s="85" t="s">
        <v>31</v>
      </c>
      <c r="G48" s="85" t="s">
        <v>52</v>
      </c>
      <c r="H48" s="115"/>
      <c r="I48" s="115"/>
      <c r="J48" s="108" t="str">
        <f t="shared" si="1"/>
        <v/>
      </c>
      <c r="K48" s="86"/>
      <c r="L48" s="87"/>
      <c r="N48" s="91"/>
      <c r="O48" s="92"/>
    </row>
    <row r="49" spans="1:15" ht="21.75" customHeight="1" x14ac:dyDescent="0.25">
      <c r="A49" s="118" t="s">
        <v>159</v>
      </c>
      <c r="B49" s="110">
        <v>11</v>
      </c>
      <c r="C49" s="110">
        <v>10101387818</v>
      </c>
      <c r="D49" s="120" t="s">
        <v>135</v>
      </c>
      <c r="E49" s="85" t="s">
        <v>67</v>
      </c>
      <c r="F49" s="85" t="s">
        <v>31</v>
      </c>
      <c r="G49" s="85" t="s">
        <v>20</v>
      </c>
      <c r="H49" s="115"/>
      <c r="I49" s="115"/>
      <c r="J49" s="108" t="str">
        <f t="shared" si="1"/>
        <v/>
      </c>
      <c r="K49" s="86"/>
      <c r="L49" s="87"/>
      <c r="N49" s="91"/>
      <c r="O49" s="92"/>
    </row>
    <row r="50" spans="1:15" ht="21.75" customHeight="1" x14ac:dyDescent="0.25">
      <c r="A50" s="118" t="s">
        <v>159</v>
      </c>
      <c r="B50" s="110">
        <v>14</v>
      </c>
      <c r="C50" s="110">
        <v>10091139564</v>
      </c>
      <c r="D50" s="120" t="s">
        <v>136</v>
      </c>
      <c r="E50" s="85" t="s">
        <v>90</v>
      </c>
      <c r="F50" s="85" t="s">
        <v>31</v>
      </c>
      <c r="G50" s="85" t="s">
        <v>20</v>
      </c>
      <c r="H50" s="115"/>
      <c r="I50" s="115"/>
      <c r="J50" s="108" t="str">
        <f t="shared" si="1"/>
        <v/>
      </c>
      <c r="K50" s="86"/>
      <c r="L50" s="87"/>
      <c r="N50" s="91"/>
      <c r="O50" s="92"/>
    </row>
    <row r="51" spans="1:15" ht="21.75" customHeight="1" x14ac:dyDescent="0.25">
      <c r="A51" s="118" t="s">
        <v>159</v>
      </c>
      <c r="B51" s="110">
        <v>18</v>
      </c>
      <c r="C51" s="110">
        <v>10111188252</v>
      </c>
      <c r="D51" s="120" t="s">
        <v>121</v>
      </c>
      <c r="E51" s="85" t="s">
        <v>77</v>
      </c>
      <c r="F51" s="85" t="s">
        <v>31</v>
      </c>
      <c r="G51" s="85" t="s">
        <v>20</v>
      </c>
      <c r="H51" s="115"/>
      <c r="I51" s="115"/>
      <c r="J51" s="108" t="str">
        <f t="shared" si="1"/>
        <v/>
      </c>
      <c r="K51" s="86"/>
      <c r="L51" s="87"/>
      <c r="N51" s="91"/>
      <c r="O51" s="92"/>
    </row>
    <row r="52" spans="1:15" ht="21.75" customHeight="1" x14ac:dyDescent="0.25">
      <c r="A52" s="118" t="s">
        <v>159</v>
      </c>
      <c r="B52" s="110">
        <v>20</v>
      </c>
      <c r="C52" s="110">
        <v>10105526785</v>
      </c>
      <c r="D52" s="120" t="s">
        <v>147</v>
      </c>
      <c r="E52" s="85" t="s">
        <v>101</v>
      </c>
      <c r="F52" s="85" t="s">
        <v>107</v>
      </c>
      <c r="G52" s="85" t="s">
        <v>53</v>
      </c>
      <c r="H52" s="115"/>
      <c r="I52" s="115"/>
      <c r="J52" s="108" t="str">
        <f t="shared" si="1"/>
        <v/>
      </c>
      <c r="K52" s="86"/>
      <c r="L52" s="87"/>
      <c r="N52" s="91"/>
      <c r="O52" s="92"/>
    </row>
    <row r="53" spans="1:15" ht="21.75" customHeight="1" x14ac:dyDescent="0.25">
      <c r="A53" s="118" t="s">
        <v>159</v>
      </c>
      <c r="B53" s="110">
        <v>23</v>
      </c>
      <c r="C53" s="110">
        <v>10104614682</v>
      </c>
      <c r="D53" s="120" t="s">
        <v>134</v>
      </c>
      <c r="E53" s="85" t="s">
        <v>89</v>
      </c>
      <c r="F53" s="85" t="s">
        <v>29</v>
      </c>
      <c r="G53" s="85" t="s">
        <v>50</v>
      </c>
      <c r="H53" s="115"/>
      <c r="I53" s="115"/>
      <c r="J53" s="108" t="str">
        <f t="shared" si="1"/>
        <v/>
      </c>
      <c r="K53" s="86"/>
      <c r="L53" s="87"/>
      <c r="N53" s="91"/>
      <c r="O53" s="92"/>
    </row>
    <row r="54" spans="1:15" ht="21.75" customHeight="1" x14ac:dyDescent="0.25">
      <c r="A54" s="118" t="s">
        <v>159</v>
      </c>
      <c r="B54" s="110">
        <v>27</v>
      </c>
      <c r="C54" s="110">
        <v>10114698945</v>
      </c>
      <c r="D54" s="120" t="s">
        <v>138</v>
      </c>
      <c r="E54" s="85" t="s">
        <v>92</v>
      </c>
      <c r="F54" s="85" t="s">
        <v>31</v>
      </c>
      <c r="G54" s="85" t="s">
        <v>37</v>
      </c>
      <c r="H54" s="115"/>
      <c r="I54" s="115"/>
      <c r="J54" s="108" t="str">
        <f t="shared" si="1"/>
        <v/>
      </c>
      <c r="K54" s="86"/>
      <c r="L54" s="87"/>
      <c r="N54" s="91"/>
      <c r="O54" s="92"/>
    </row>
    <row r="55" spans="1:15" ht="21.75" customHeight="1" x14ac:dyDescent="0.25">
      <c r="A55" s="118" t="s">
        <v>159</v>
      </c>
      <c r="B55" s="110">
        <v>28</v>
      </c>
      <c r="C55" s="110">
        <v>10116019559</v>
      </c>
      <c r="D55" s="120" t="s">
        <v>137</v>
      </c>
      <c r="E55" s="85" t="s">
        <v>91</v>
      </c>
      <c r="F55" s="85" t="s">
        <v>31</v>
      </c>
      <c r="G55" s="85" t="s">
        <v>37</v>
      </c>
      <c r="H55" s="115"/>
      <c r="I55" s="115"/>
      <c r="J55" s="108" t="str">
        <f t="shared" si="1"/>
        <v/>
      </c>
      <c r="K55" s="86"/>
      <c r="L55" s="87"/>
      <c r="N55" s="91"/>
      <c r="O55" s="92"/>
    </row>
    <row r="56" spans="1:15" ht="21.75" customHeight="1" x14ac:dyDescent="0.25">
      <c r="A56" s="118" t="s">
        <v>159</v>
      </c>
      <c r="B56" s="110">
        <v>31</v>
      </c>
      <c r="C56" s="110">
        <v>10104923769</v>
      </c>
      <c r="D56" s="120" t="s">
        <v>142</v>
      </c>
      <c r="E56" s="85" t="s">
        <v>96</v>
      </c>
      <c r="F56" s="85" t="s">
        <v>107</v>
      </c>
      <c r="G56" s="85" t="s">
        <v>35</v>
      </c>
      <c r="H56" s="115"/>
      <c r="I56" s="115"/>
      <c r="J56" s="108" t="str">
        <f t="shared" si="1"/>
        <v/>
      </c>
      <c r="K56" s="86"/>
      <c r="L56" s="87"/>
      <c r="N56" s="91"/>
      <c r="O56" s="92"/>
    </row>
    <row r="57" spans="1:15" ht="21.75" customHeight="1" x14ac:dyDescent="0.25">
      <c r="A57" s="118" t="s">
        <v>159</v>
      </c>
      <c r="B57" s="110">
        <v>33</v>
      </c>
      <c r="C57" s="110">
        <v>10082557286</v>
      </c>
      <c r="D57" s="120" t="s">
        <v>146</v>
      </c>
      <c r="E57" s="85" t="s">
        <v>100</v>
      </c>
      <c r="F57" s="85" t="s">
        <v>107</v>
      </c>
      <c r="G57" s="85" t="s">
        <v>35</v>
      </c>
      <c r="H57" s="115"/>
      <c r="I57" s="115"/>
      <c r="J57" s="108" t="str">
        <f t="shared" si="1"/>
        <v/>
      </c>
      <c r="K57" s="86"/>
      <c r="L57" s="87"/>
      <c r="N57" s="91"/>
      <c r="O57" s="92"/>
    </row>
    <row r="58" spans="1:15" ht="21.75" customHeight="1" x14ac:dyDescent="0.25">
      <c r="A58" s="118" t="s">
        <v>159</v>
      </c>
      <c r="B58" s="110">
        <v>34</v>
      </c>
      <c r="C58" s="110">
        <v>10082557185</v>
      </c>
      <c r="D58" s="120" t="s">
        <v>140</v>
      </c>
      <c r="E58" s="85" t="s">
        <v>94</v>
      </c>
      <c r="F58" s="85" t="s">
        <v>31</v>
      </c>
      <c r="G58" s="85" t="s">
        <v>35</v>
      </c>
      <c r="H58" s="115"/>
      <c r="I58" s="115"/>
      <c r="J58" s="108" t="str">
        <f t="shared" si="1"/>
        <v/>
      </c>
      <c r="K58" s="86"/>
      <c r="L58" s="87"/>
      <c r="N58" s="91"/>
      <c r="O58" s="92"/>
    </row>
    <row r="59" spans="1:15" ht="21.75" customHeight="1" x14ac:dyDescent="0.25">
      <c r="A59" s="118" t="s">
        <v>159</v>
      </c>
      <c r="B59" s="110">
        <v>35</v>
      </c>
      <c r="C59" s="110">
        <v>10113848173</v>
      </c>
      <c r="D59" s="120" t="s">
        <v>149</v>
      </c>
      <c r="E59" s="85" t="s">
        <v>103</v>
      </c>
      <c r="F59" s="85" t="s">
        <v>107</v>
      </c>
      <c r="G59" s="85" t="s">
        <v>35</v>
      </c>
      <c r="H59" s="115"/>
      <c r="I59" s="115"/>
      <c r="J59" s="108" t="str">
        <f t="shared" si="1"/>
        <v/>
      </c>
      <c r="K59" s="86"/>
      <c r="L59" s="87"/>
      <c r="N59" s="91"/>
      <c r="O59" s="92"/>
    </row>
    <row r="60" spans="1:15" ht="21.75" customHeight="1" x14ac:dyDescent="0.25">
      <c r="A60" s="118" t="s">
        <v>159</v>
      </c>
      <c r="B60" s="110">
        <v>36</v>
      </c>
      <c r="C60" s="110">
        <v>10105987032</v>
      </c>
      <c r="D60" s="120" t="s">
        <v>141</v>
      </c>
      <c r="E60" s="85" t="s">
        <v>95</v>
      </c>
      <c r="F60" s="85" t="s">
        <v>29</v>
      </c>
      <c r="G60" s="85" t="s">
        <v>35</v>
      </c>
      <c r="H60" s="115"/>
      <c r="I60" s="115"/>
      <c r="J60" s="108" t="str">
        <f t="shared" si="1"/>
        <v/>
      </c>
      <c r="K60" s="86"/>
      <c r="L60" s="87"/>
      <c r="N60" s="91"/>
      <c r="O60" s="92"/>
    </row>
    <row r="61" spans="1:15" ht="21.75" customHeight="1" x14ac:dyDescent="0.25">
      <c r="A61" s="118" t="s">
        <v>159</v>
      </c>
      <c r="B61" s="110">
        <v>37</v>
      </c>
      <c r="C61" s="110">
        <v>10104992073</v>
      </c>
      <c r="D61" s="120" t="s">
        <v>143</v>
      </c>
      <c r="E61" s="85" t="s">
        <v>97</v>
      </c>
      <c r="F61" s="85" t="s">
        <v>29</v>
      </c>
      <c r="G61" s="85" t="s">
        <v>35</v>
      </c>
      <c r="H61" s="115"/>
      <c r="I61" s="115"/>
      <c r="J61" s="108" t="str">
        <f t="shared" si="1"/>
        <v/>
      </c>
      <c r="K61" s="86"/>
      <c r="L61" s="87"/>
      <c r="N61" s="91"/>
      <c r="O61" s="92"/>
    </row>
    <row r="62" spans="1:15" ht="21.75" customHeight="1" x14ac:dyDescent="0.25">
      <c r="A62" s="118" t="s">
        <v>159</v>
      </c>
      <c r="B62" s="110">
        <v>38</v>
      </c>
      <c r="C62" s="110">
        <v>10107173159</v>
      </c>
      <c r="D62" s="120" t="s">
        <v>126</v>
      </c>
      <c r="E62" s="85" t="s">
        <v>64</v>
      </c>
      <c r="F62" s="85" t="s">
        <v>31</v>
      </c>
      <c r="G62" s="85" t="s">
        <v>74</v>
      </c>
      <c r="H62" s="115"/>
      <c r="I62" s="115"/>
      <c r="J62" s="108" t="str">
        <f t="shared" si="1"/>
        <v/>
      </c>
      <c r="K62" s="86"/>
      <c r="L62" s="87"/>
      <c r="N62" s="91"/>
      <c r="O62" s="92"/>
    </row>
    <row r="63" spans="1:15" ht="21.75" customHeight="1" x14ac:dyDescent="0.25">
      <c r="A63" s="118" t="s">
        <v>159</v>
      </c>
      <c r="B63" s="110">
        <v>40</v>
      </c>
      <c r="C63" s="110">
        <v>10107168715</v>
      </c>
      <c r="D63" s="120" t="s">
        <v>139</v>
      </c>
      <c r="E63" s="85" t="s">
        <v>93</v>
      </c>
      <c r="F63" s="85" t="s">
        <v>31</v>
      </c>
      <c r="G63" s="85" t="s">
        <v>74</v>
      </c>
      <c r="H63" s="115"/>
      <c r="I63" s="115"/>
      <c r="J63" s="108" t="str">
        <f t="shared" si="1"/>
        <v/>
      </c>
      <c r="K63" s="86"/>
      <c r="L63" s="87"/>
      <c r="N63" s="91"/>
      <c r="O63" s="92"/>
    </row>
    <row r="64" spans="1:15" ht="21.75" customHeight="1" x14ac:dyDescent="0.25">
      <c r="A64" s="118" t="s">
        <v>159</v>
      </c>
      <c r="B64" s="110">
        <v>41</v>
      </c>
      <c r="C64" s="110">
        <v>10107235605</v>
      </c>
      <c r="D64" s="120" t="s">
        <v>118</v>
      </c>
      <c r="E64" s="85" t="s">
        <v>73</v>
      </c>
      <c r="F64" s="85" t="s">
        <v>107</v>
      </c>
      <c r="G64" s="85" t="s">
        <v>74</v>
      </c>
      <c r="H64" s="115"/>
      <c r="I64" s="115"/>
      <c r="J64" s="108" t="str">
        <f t="shared" si="1"/>
        <v/>
      </c>
      <c r="K64" s="86"/>
      <c r="L64" s="87"/>
      <c r="N64" s="91"/>
      <c r="O64" s="92"/>
    </row>
    <row r="65" spans="1:18" ht="21.75" customHeight="1" x14ac:dyDescent="0.25">
      <c r="A65" s="118" t="s">
        <v>159</v>
      </c>
      <c r="B65" s="110">
        <v>42</v>
      </c>
      <c r="C65" s="110">
        <v>10114419968</v>
      </c>
      <c r="D65" s="120" t="s">
        <v>151</v>
      </c>
      <c r="E65" s="85" t="s">
        <v>105</v>
      </c>
      <c r="F65" s="85" t="s">
        <v>107</v>
      </c>
      <c r="G65" s="85" t="s">
        <v>74</v>
      </c>
      <c r="H65" s="115"/>
      <c r="I65" s="115"/>
      <c r="J65" s="108" t="str">
        <f t="shared" si="1"/>
        <v/>
      </c>
      <c r="K65" s="86"/>
      <c r="L65" s="87"/>
      <c r="N65" s="91"/>
      <c r="O65" s="92"/>
    </row>
    <row r="66" spans="1:18" ht="21.75" customHeight="1" thickBot="1" x14ac:dyDescent="0.3">
      <c r="A66" s="119" t="s">
        <v>159</v>
      </c>
      <c r="B66" s="111">
        <v>44</v>
      </c>
      <c r="C66" s="111">
        <v>10114420372</v>
      </c>
      <c r="D66" s="121" t="s">
        <v>144</v>
      </c>
      <c r="E66" s="88" t="s">
        <v>98</v>
      </c>
      <c r="F66" s="88" t="s">
        <v>107</v>
      </c>
      <c r="G66" s="88" t="s">
        <v>74</v>
      </c>
      <c r="H66" s="116"/>
      <c r="I66" s="116"/>
      <c r="J66" s="112" t="str">
        <f t="shared" si="1"/>
        <v/>
      </c>
      <c r="K66" s="89"/>
      <c r="L66" s="90"/>
      <c r="N66" s="91"/>
      <c r="O66" s="92"/>
    </row>
    <row r="67" spans="1:18" ht="4.5" customHeight="1" thickTop="1" thickBot="1" x14ac:dyDescent="0.3">
      <c r="A67" s="93"/>
      <c r="B67" s="94"/>
      <c r="C67" s="93"/>
      <c r="D67" s="95"/>
      <c r="E67" s="96"/>
      <c r="F67" s="97"/>
      <c r="G67" s="98"/>
      <c r="H67" s="94"/>
      <c r="I67" s="94"/>
      <c r="J67" s="99"/>
      <c r="K67" s="99"/>
      <c r="L67" s="100"/>
      <c r="N67" s="92"/>
      <c r="O67" s="92"/>
    </row>
    <row r="68" spans="1:18" ht="15" thickTop="1" x14ac:dyDescent="0.25">
      <c r="A68" s="142" t="s">
        <v>4</v>
      </c>
      <c r="B68" s="143"/>
      <c r="C68" s="143"/>
      <c r="D68" s="143"/>
      <c r="E68" s="67"/>
      <c r="F68" s="67"/>
      <c r="G68" s="143" t="s">
        <v>5</v>
      </c>
      <c r="H68" s="143"/>
      <c r="I68" s="143"/>
      <c r="J68" s="143"/>
      <c r="K68" s="143"/>
      <c r="L68" s="144"/>
    </row>
    <row r="69" spans="1:18" ht="14.4" x14ac:dyDescent="0.25">
      <c r="A69" s="137" t="s">
        <v>160</v>
      </c>
      <c r="B69" s="138"/>
      <c r="C69" s="138"/>
      <c r="D69" s="138"/>
      <c r="E69" s="138"/>
      <c r="F69" s="139"/>
      <c r="G69" s="31" t="s">
        <v>30</v>
      </c>
      <c r="H69" s="32">
        <v>10</v>
      </c>
      <c r="I69" s="1"/>
      <c r="K69" s="31" t="s">
        <v>28</v>
      </c>
      <c r="L69" s="113">
        <f>COUNTIF(F10:F66,"ЗМС")</f>
        <v>0</v>
      </c>
      <c r="M69" s="11"/>
      <c r="N69" s="11"/>
      <c r="O69" s="11"/>
    </row>
    <row r="70" spans="1:18" ht="14.4" x14ac:dyDescent="0.25">
      <c r="A70" s="28" t="s">
        <v>161</v>
      </c>
      <c r="B70" s="6"/>
      <c r="C70" s="29"/>
      <c r="D70" s="18"/>
      <c r="E70" s="36"/>
      <c r="F70" s="71"/>
      <c r="G70" s="31" t="s">
        <v>23</v>
      </c>
      <c r="H70" s="32">
        <f>H71+H76</f>
        <v>44</v>
      </c>
      <c r="I70" s="1"/>
      <c r="K70" s="31" t="s">
        <v>18</v>
      </c>
      <c r="L70" s="113">
        <f>COUNTIF(F10:F66,"2 МСМК")</f>
        <v>0</v>
      </c>
      <c r="M70" s="11"/>
      <c r="N70" s="11"/>
      <c r="O70" s="11"/>
    </row>
    <row r="71" spans="1:18" ht="14.4" x14ac:dyDescent="0.25">
      <c r="A71" s="28" t="s">
        <v>152</v>
      </c>
      <c r="B71" s="6"/>
      <c r="C71" s="82"/>
      <c r="D71" s="18"/>
      <c r="E71" s="36"/>
      <c r="F71" s="71"/>
      <c r="G71" s="31" t="s">
        <v>24</v>
      </c>
      <c r="H71" s="32">
        <f>H72+H73+H74+H75</f>
        <v>44</v>
      </c>
      <c r="I71" s="1"/>
      <c r="K71" s="31" t="s">
        <v>21</v>
      </c>
      <c r="L71" s="113">
        <f>COUNTIF(F55:F66,"МС")</f>
        <v>0</v>
      </c>
      <c r="M71" s="11"/>
      <c r="N71" s="11"/>
      <c r="O71" s="11"/>
    </row>
    <row r="72" spans="1:18" ht="14.4" x14ac:dyDescent="0.25">
      <c r="A72" s="28" t="s">
        <v>162</v>
      </c>
      <c r="B72" s="6"/>
      <c r="C72" s="82"/>
      <c r="D72" s="18"/>
      <c r="E72" s="36"/>
      <c r="F72" s="71"/>
      <c r="G72" s="31" t="s">
        <v>25</v>
      </c>
      <c r="H72" s="32">
        <f>COUNT(A10:A85)</f>
        <v>22</v>
      </c>
      <c r="I72" s="1"/>
      <c r="K72" s="31" t="s">
        <v>29</v>
      </c>
      <c r="L72" s="113">
        <f>COUNTIF(F10:F67,"КМС")</f>
        <v>8</v>
      </c>
      <c r="M72" s="11"/>
      <c r="N72" s="11"/>
      <c r="O72" s="11"/>
    </row>
    <row r="73" spans="1:18" ht="14.4" x14ac:dyDescent="0.25">
      <c r="A73" s="28"/>
      <c r="B73" s="6"/>
      <c r="C73" s="82"/>
      <c r="D73" s="18"/>
      <c r="E73" s="36"/>
      <c r="F73" s="71"/>
      <c r="G73" s="31" t="s">
        <v>36</v>
      </c>
      <c r="H73" s="32">
        <f>COUNTIF(A10:A85,"ЛИМ")</f>
        <v>0</v>
      </c>
      <c r="I73" s="1"/>
      <c r="K73" s="31" t="s">
        <v>31</v>
      </c>
      <c r="L73" s="113">
        <f>COUNTIF(F10:F68,"1 СР")</f>
        <v>25</v>
      </c>
      <c r="M73" s="11"/>
      <c r="N73" s="11"/>
      <c r="O73" s="11"/>
    </row>
    <row r="74" spans="1:18" ht="14.4" x14ac:dyDescent="0.25">
      <c r="A74" s="28"/>
      <c r="B74" s="6"/>
      <c r="C74" s="6"/>
      <c r="D74" s="18"/>
      <c r="E74" s="36"/>
      <c r="F74" s="71"/>
      <c r="G74" s="31" t="s">
        <v>26</v>
      </c>
      <c r="H74" s="32">
        <f>COUNTIF(A10:A85,"НФ")</f>
        <v>22</v>
      </c>
      <c r="I74" s="1"/>
      <c r="K74" s="31" t="s">
        <v>107</v>
      </c>
      <c r="L74" s="113">
        <f>COUNTIF(F10:F69,"2 СР")</f>
        <v>11</v>
      </c>
      <c r="M74" s="11"/>
      <c r="N74" s="11"/>
      <c r="O74" s="11"/>
    </row>
    <row r="75" spans="1:18" ht="14.4" x14ac:dyDescent="0.25">
      <c r="A75" s="21"/>
      <c r="B75" s="18"/>
      <c r="C75" s="18"/>
      <c r="D75" s="18"/>
      <c r="E75" s="36"/>
      <c r="F75" s="71"/>
      <c r="G75" s="31" t="s">
        <v>33</v>
      </c>
      <c r="H75" s="32">
        <f>COUNTIF(A10:A85,"ДСКВ")</f>
        <v>0</v>
      </c>
      <c r="I75" s="1"/>
      <c r="K75" s="31" t="s">
        <v>153</v>
      </c>
      <c r="L75" s="113">
        <f>COUNTIF(F10:F70,"3 СР")</f>
        <v>0</v>
      </c>
      <c r="M75" s="11"/>
      <c r="N75" s="11"/>
      <c r="O75" s="11"/>
    </row>
    <row r="76" spans="1:18" ht="14.4" x14ac:dyDescent="0.25">
      <c r="A76" s="21"/>
      <c r="B76" s="18"/>
      <c r="C76" s="18"/>
      <c r="D76" s="18"/>
      <c r="E76" s="36"/>
      <c r="F76" s="71"/>
      <c r="G76" s="31" t="s">
        <v>27</v>
      </c>
      <c r="H76" s="32">
        <f>COUNTIF(A10:A85,"НС")</f>
        <v>0</v>
      </c>
      <c r="I76" s="1"/>
      <c r="K76" s="114" t="s">
        <v>154</v>
      </c>
      <c r="L76" s="113">
        <f>COUNTIF(F10:F71,"1 сп.юн.р.")</f>
        <v>0</v>
      </c>
      <c r="M76" s="68"/>
      <c r="N76" s="11"/>
      <c r="O76" s="11"/>
    </row>
    <row r="77" spans="1:18" ht="5.25" customHeight="1" x14ac:dyDescent="0.25">
      <c r="A77" s="21"/>
      <c r="B77" s="18"/>
      <c r="C77" s="18"/>
      <c r="D77" s="18"/>
      <c r="E77" s="37"/>
      <c r="F77" s="18"/>
      <c r="G77" s="6"/>
      <c r="H77" s="24"/>
      <c r="I77" s="30"/>
      <c r="J77" s="19"/>
      <c r="K77" s="19"/>
      <c r="L77" s="20"/>
      <c r="M77" s="68"/>
      <c r="N77" s="11"/>
      <c r="O77" s="11"/>
      <c r="P77" s="11"/>
      <c r="Q77" s="11"/>
      <c r="R77" s="11"/>
    </row>
    <row r="78" spans="1:18" ht="15.6" x14ac:dyDescent="0.25">
      <c r="A78" s="145" t="s">
        <v>2</v>
      </c>
      <c r="B78" s="146"/>
      <c r="C78" s="146"/>
      <c r="D78" s="146"/>
      <c r="E78" s="146" t="s">
        <v>10</v>
      </c>
      <c r="F78" s="146"/>
      <c r="G78" s="146"/>
      <c r="H78" s="146" t="s">
        <v>3</v>
      </c>
      <c r="I78" s="146"/>
      <c r="J78" s="146"/>
      <c r="K78" s="146"/>
      <c r="L78" s="147"/>
      <c r="M78" s="69"/>
    </row>
    <row r="79" spans="1:18" x14ac:dyDescent="0.25">
      <c r="A79" s="46"/>
      <c r="B79" s="47"/>
      <c r="C79" s="47"/>
      <c r="D79" s="47"/>
      <c r="E79" s="47"/>
      <c r="F79" s="47"/>
      <c r="G79" s="47"/>
      <c r="H79" s="47"/>
      <c r="I79" s="55"/>
      <c r="J79" s="63"/>
      <c r="K79" s="63"/>
      <c r="L79" s="48"/>
      <c r="M79" s="70"/>
    </row>
    <row r="80" spans="1:18" x14ac:dyDescent="0.25">
      <c r="A80" s="40"/>
      <c r="B80" s="41"/>
      <c r="C80" s="41"/>
      <c r="D80" s="41"/>
      <c r="E80" s="38"/>
      <c r="F80" s="41"/>
      <c r="G80" s="41"/>
      <c r="H80" s="41"/>
      <c r="I80" s="56"/>
      <c r="J80" s="64"/>
      <c r="K80" s="64"/>
      <c r="L80" s="42"/>
      <c r="M80" s="70"/>
    </row>
    <row r="81" spans="1:12" x14ac:dyDescent="0.25">
      <c r="A81" s="40"/>
      <c r="B81" s="41"/>
      <c r="C81" s="41"/>
      <c r="D81" s="41"/>
      <c r="E81" s="38"/>
      <c r="F81" s="41"/>
      <c r="G81" s="41"/>
      <c r="H81" s="41"/>
      <c r="I81" s="56"/>
      <c r="J81" s="64"/>
      <c r="K81" s="64"/>
      <c r="L81" s="42"/>
    </row>
    <row r="82" spans="1:12" x14ac:dyDescent="0.25">
      <c r="A82" s="46"/>
      <c r="B82" s="47"/>
      <c r="C82" s="47"/>
      <c r="D82" s="47"/>
      <c r="E82" s="47"/>
      <c r="F82" s="47"/>
      <c r="G82" s="47"/>
      <c r="H82" s="47"/>
      <c r="I82" s="57"/>
      <c r="J82" s="65"/>
      <c r="K82" s="65"/>
      <c r="L82" s="49"/>
    </row>
    <row r="83" spans="1:12" x14ac:dyDescent="0.25">
      <c r="A83" s="46"/>
      <c r="B83" s="47"/>
      <c r="C83" s="47"/>
      <c r="D83" s="47"/>
      <c r="E83" s="47"/>
      <c r="F83" s="47"/>
      <c r="G83" s="47"/>
      <c r="H83" s="47"/>
      <c r="I83" s="57"/>
      <c r="J83" s="65"/>
      <c r="K83" s="65"/>
      <c r="L83" s="49"/>
    </row>
    <row r="84" spans="1:12" ht="16.2" thickBot="1" x14ac:dyDescent="0.3">
      <c r="A84" s="140"/>
      <c r="B84" s="141"/>
      <c r="C84" s="83"/>
      <c r="D84" s="84"/>
      <c r="E84" s="141" t="str">
        <f>G17</f>
        <v>Мухамадеев Р.Р. (1К, г.Ишимбай)</v>
      </c>
      <c r="F84" s="141"/>
      <c r="G84" s="141"/>
      <c r="H84" s="141" t="str">
        <f>G18</f>
        <v>Камилов А.И. (1К, г.Уфа)</v>
      </c>
      <c r="I84" s="141"/>
      <c r="J84" s="141"/>
      <c r="K84" s="141"/>
      <c r="L84" s="148"/>
    </row>
    <row r="85" spans="1:12" ht="14.4" thickTop="1" x14ac:dyDescent="0.25">
      <c r="B85" s="80"/>
      <c r="C85" s="80"/>
    </row>
  </sheetData>
  <sortState xmlns:xlrd2="http://schemas.microsoft.com/office/spreadsheetml/2017/richdata2" ref="A23:R66">
    <sortCondition ref="A23:A66"/>
  </sortState>
  <mergeCells count="35">
    <mergeCell ref="A15:G15"/>
    <mergeCell ref="A7:L7"/>
    <mergeCell ref="A1:L1"/>
    <mergeCell ref="A2:L2"/>
    <mergeCell ref="A3:L3"/>
    <mergeCell ref="A4:L4"/>
    <mergeCell ref="A9:L9"/>
    <mergeCell ref="A8:L8"/>
    <mergeCell ref="A6:L6"/>
    <mergeCell ref="A5:L5"/>
    <mergeCell ref="A69:F69"/>
    <mergeCell ref="A84:B84"/>
    <mergeCell ref="A68:D68"/>
    <mergeCell ref="G68:L68"/>
    <mergeCell ref="A78:D78"/>
    <mergeCell ref="E78:G78"/>
    <mergeCell ref="H78:L78"/>
    <mergeCell ref="E84:G84"/>
    <mergeCell ref="H84:L84"/>
    <mergeCell ref="A10:L10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21:A22"/>
    <mergeCell ref="B21:B22"/>
    <mergeCell ref="C21:C22"/>
    <mergeCell ref="A12:L12"/>
    <mergeCell ref="A11:L11"/>
    <mergeCell ref="H15:L15"/>
  </mergeCells>
  <printOptions horizontalCentered="1"/>
  <pageMargins left="0.19685039370078741" right="0.19685039370078741" top="0.59055118110236227" bottom="0.39824999999999999" header="0.15748031496062992" footer="0.11811023622047245"/>
  <pageSetup paperSize="256" scale="6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2021-06-27T10:58:54Z</cp:lastPrinted>
  <dcterms:created xsi:type="dcterms:W3CDTF">1996-10-08T23:32:33Z</dcterms:created>
  <dcterms:modified xsi:type="dcterms:W3CDTF">2023-04-27T09:54:16Z</dcterms:modified>
</cp:coreProperties>
</file>