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инд гонка на время без отсечек" sheetId="2" r:id="rId2"/>
  </sheets>
  <definedNames>
    <definedName name="_xlnm.Print_Titles" localSheetId="1">'инд гонка на время без отсечек'!$21:$22</definedName>
    <definedName name="_xlnm.Print_Titles" localSheetId="0">'Стартовый протокол'!$18:$19</definedName>
    <definedName name="_xlnm.Print_Area" localSheetId="1">'инд гонка на время без отсечек'!$A$1:$L$44</definedName>
    <definedName name="_xlnm.Print_Area" localSheetId="0">'Стартовый протокол'!$A$1:$G$117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H44" i="2"/>
  <c r="E44" i="2"/>
  <c r="J25" i="2" l="1"/>
  <c r="J26" i="2"/>
  <c r="J24" i="2"/>
  <c r="I25" i="2"/>
  <c r="I26" i="2"/>
  <c r="I24" i="2"/>
  <c r="J23" i="2" l="1"/>
  <c r="H36" i="2" l="1"/>
  <c r="H35" i="2"/>
  <c r="H34" i="2"/>
  <c r="H33" i="2"/>
  <c r="H32" i="2"/>
  <c r="L33" i="2"/>
  <c r="L32" i="2"/>
  <c r="L31" i="2"/>
  <c r="L30" i="2"/>
  <c r="L29" i="2"/>
  <c r="L34" i="2"/>
  <c r="L35" i="2"/>
  <c r="H31" i="2" l="1"/>
  <c r="H30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<sst xmlns="http://schemas.openxmlformats.org/spreadsheetml/2006/main" count="319" uniqueCount="218">
  <si>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</si>
  <si>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</si>
  <si>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</si>
  <si>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</si>
  <si>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</si>
  <si>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</si>
  <si>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</si>
  <si>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</si>
  <si>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</si>
  <si>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</si>
  <si>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</si>
  <si>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</si>
  <si>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</si>
  <si>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</si>
  <si>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</si>
  <si>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</si>
  <si>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</si>
  <si>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</si>
  <si>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</si>
  <si>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</si>
  <si>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</si>
  <si>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</si>
  <si>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</si>
  <si>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</si>
  <si>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</si>
  <si>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</si>
  <si>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</si>
  <si>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</si>
  <si>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</si>
  <si>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</si>
  <si>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</si>
  <si>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</si>
  <si>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</si>
  <si>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</si>
  <si>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</si>
  <si>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</si>
  <si>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</si>
  <si>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</si>
  <si>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</si>
  <si>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</si>
  <si>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</si>
  <si>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</si>
  <si>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МЕСТО</t>
  </si>
  <si>
    <t>КОД UCI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</si>
  <si>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</si>
  <si>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</si>
  <si>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</si>
  <si>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</si>
  <si>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</si>
  <si>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</si>
  <si>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</si>
  <si>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</si>
  <si>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</si>
  <si>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</si>
  <si>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</si>
  <si>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</si>
  <si>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</si>
  <si>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</si>
  <si>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</si>
  <si>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</si>
  <si>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</si>
  <si>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</si>
  <si>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</si>
  <si>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</si>
  <si>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</si>
  <si>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</si>
  <si>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</si>
  <si>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</si>
  <si>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</si>
  <si>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</si>
  <si>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</si>
  <si>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</si>
  <si>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</si>
  <si>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</si>
  <si>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</si>
  <si>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</si>
  <si>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</si>
  <si>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</si>
  <si>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</si>
  <si>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</si>
  <si>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</si>
  <si>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</si>
  <si>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</si>
  <si>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</si>
  <si>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</si>
  <si>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</si>
  <si>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</si>
  <si>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</si>
  <si>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</si>
  <si>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</si>
  <si>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</si>
  <si>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</si>
  <si>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</si>
  <si>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</si>
  <si>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</si>
  <si>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</si>
  <si>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</si>
  <si>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</si>
  <si>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</si>
  <si>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</si>
  <si>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</si>
  <si>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</si>
  <si>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</si>
  <si>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</si>
  <si>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</si>
  <si>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</si>
  <si>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</si>
  <si>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</si>
  <si>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</si>
  <si>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</si>
  <si>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</si>
  <si>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</si>
  <si>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</si>
  <si>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</si>
  <si>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</si>
  <si>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</si>
  <si>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</si>
  <si>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</si>
  <si>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</si>
  <si>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</si>
  <si>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</si>
  <si>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</si>
  <si>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</si>
  <si>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</si>
  <si>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</si>
  <si>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</si>
  <si>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</si>
  <si>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</si>
  <si>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</si>
  <si>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</si>
  <si>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</si>
  <si>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</si>
  <si>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</si>
  <si>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</si>
  <si>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</si>
  <si>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</si>
  <si>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</si>
  <si>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</si>
  <si>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</si>
  <si>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</si>
  <si>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</si>
  <si>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</si>
  <si>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</si>
  <si>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</si>
  <si>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</si>
  <si>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</si>
  <si>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</si>
  <si>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</si>
  <si>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</si>
  <si>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</si>
  <si>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</si>
  <si>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</si>
  <si>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</si>
  <si>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</si>
  <si>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</si>
  <si>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</si>
  <si>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</si>
  <si>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</si>
  <si>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</si>
  <si>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</si>
  <si>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</si>
  <si>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</si>
  <si>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</si>
  <si>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</si>
  <si>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</si>
  <si>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</si>
  <si>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</si>
  <si>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</si>
  <si>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</si>
  <si>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</si>
  <si>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</si>
  <si>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№ ВРВС: 0080511611Я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</si>
  <si>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</si>
  <si>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</si>
  <si>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</si>
  <si>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</si>
  <si>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</si>
  <si>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</si>
  <si>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</si>
  <si>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</si>
  <si>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</si>
  <si>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</si>
  <si>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</si>
  <si>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</si>
  <si>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</si>
  <si>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</si>
  <si>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</si>
  <si>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</si>
  <si>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ДИСТАНЦИЯ: ДЛИНА КРУГА/КРУГОВ</t>
  </si>
  <si>
    <t>СУММА ПЕРЕПАДОВ (ТС)(м):</t>
  </si>
  <si>
    <t>Министерство физической культуры и спорта Хабаровского края</t>
  </si>
  <si>
    <t>Федерация велосипедного спорта Хабаровского края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</si>
  <si>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Хабаровск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</si>
  <si>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00м</t>
    </r>
  </si>
  <si>
    <t>Хабаровский край</t>
  </si>
  <si>
    <t xml:space="preserve">Ветер: </t>
  </si>
  <si>
    <t>НАЗВАНИЕ ТРАССЫ / РЕГ. НОМЕР: дорога "Восток"</t>
  </si>
  <si>
    <t>МАКСИМАЛЬНЫЙ ПЕРЕПАД (HD)(м):</t>
  </si>
  <si>
    <t>ЛЕБЕДЕВ А.Ю. (ВК, г. ХАБАРОВСК)</t>
  </si>
  <si>
    <t>ЖЕРЕБЦОВА М.С. (ВК, г. ЧИТА)</t>
  </si>
  <si>
    <t>КЛЮЧНИКОВА О.А. (ВК, г. ЧИТА)</t>
  </si>
  <si>
    <t>Температура: +18+24</t>
  </si>
  <si>
    <t>Влажность: 27%</t>
  </si>
  <si>
    <t>Осадки: ясно</t>
  </si>
  <si>
    <t>СУДЬЯ НА ФИНИШЕ</t>
  </si>
  <si>
    <t>Юниоры 17-18 лет</t>
  </si>
  <si>
    <t>20/1</t>
  </si>
  <si>
    <t>ЕРЁМИН Григорий</t>
  </si>
  <si>
    <t>16.04.2005</t>
  </si>
  <si>
    <t>РУДАКОВ Даниил</t>
  </si>
  <si>
    <t>05.07.2005</t>
  </si>
  <si>
    <t>КИКОТЬ Игорь</t>
  </si>
  <si>
    <t>25.01.2005</t>
  </si>
  <si>
    <t>ДЕМЕШКИН Аркадий</t>
  </si>
  <si>
    <t>07.04.2005</t>
  </si>
  <si>
    <t>РЕГИОНАЛЬНЫЕ СОРЕВНОВАНИЯ</t>
  </si>
  <si>
    <t>№ ЕКП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</si>
  <si>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29 апреля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</si>
</sst>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40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8" fillId="0" borderId="33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49" fontId="9" fillId="0" borderId="14" xfId="4" applyNumberFormat="1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20" fontId="4" fillId="0" borderId="0" xfId="4" applyNumberFormat="1" applyFont="1" applyBorder="1" applyAlignment="1">
      <alignment vertical="center"/>
    </xf>
    <xf numFmtId="47" fontId="3" fillId="0" borderId="0" xfId="4" applyNumberFormat="1" applyFont="1" applyBorder="1" applyAlignment="1">
      <alignment vertical="center"/>
    </xf>
    <xf numFmtId="0" fontId="3" fillId="0" borderId="27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left" vertical="center" wrapText="1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0" xfId="0" applyNumberFormat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165" fontId="3" fillId="0" borderId="40" xfId="0" applyNumberFormat="1" applyFont="1" applyBorder="1" applyAlignment="1">
      <alignment vertical="center"/>
    </xf>
    <xf numFmtId="2" fontId="3" fillId="0" borderId="41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39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165" fontId="3" fillId="0" borderId="39" xfId="0" applyNumberFormat="1" applyFont="1" applyBorder="1" applyAlignment="1">
      <alignment vertical="center"/>
    </xf>
    <xf numFmtId="2" fontId="3" fillId="0" borderId="4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65" fontId="3" fillId="0" borderId="31" xfId="0" applyNumberFormat="1" applyFont="1" applyBorder="1" applyAlignment="1">
      <alignment vertical="center"/>
    </xf>
    <xf numFmtId="2" fontId="3" fillId="0" borderId="43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0" fontId="10" fillId="4" borderId="8" xfId="4" applyFont="1" applyFill="1" applyBorder="1" applyAlignment="1">
      <alignment horizontal="right" vertical="center"/>
    </xf>
    <xf numFmtId="0" fontId="8" fillId="4" borderId="9" xfId="4" applyFont="1" applyFill="1" applyBorder="1" applyAlignment="1">
      <alignment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1" fontId="3" fillId="0" borderId="27" xfId="4" applyNumberFormat="1" applyFont="1" applyBorder="1" applyAlignment="1">
      <alignment horizontal="center" vertical="center"/>
    </xf>
    <xf numFmtId="0" fontId="9" fillId="4" borderId="13" xfId="4" applyFont="1" applyFill="1" applyBorder="1" applyAlignment="1">
      <alignment horizontal="center" vertical="center"/>
    </xf>
    <xf numFmtId="49" fontId="9" fillId="4" borderId="14" xfId="4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4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165" fontId="3" fillId="0" borderId="27" xfId="4" applyNumberFormat="1" applyFont="1" applyBorder="1" applyAlignment="1">
      <alignment horizontal="center" vertical="center"/>
    </xf>
    <xf numFmtId="0" fontId="3" fillId="0" borderId="26" xfId="4" applyFont="1" applyBorder="1" applyAlignment="1">
      <alignment horizontal="center" vertical="center"/>
    </xf>
    <xf numFmtId="0" fontId="3" fillId="0" borderId="28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8" xfId="4" applyFont="1" applyBorder="1" applyAlignment="1">
      <alignment horizontal="center" vertical="center"/>
    </xf>
    <xf numFmtId="0" fontId="3" fillId="0" borderId="49" xfId="4" applyFont="1" applyBorder="1" applyAlignment="1">
      <alignment horizontal="center" vertical="center" wrapText="1"/>
    </xf>
    <xf numFmtId="0" fontId="3" fillId="0" borderId="49" xfId="4" applyFont="1" applyBorder="1" applyAlignment="1">
      <alignment horizontal="left" vertical="center" wrapText="1"/>
    </xf>
    <xf numFmtId="1" fontId="3" fillId="0" borderId="49" xfId="4" applyNumberFormat="1" applyFont="1" applyBorder="1" applyAlignment="1">
      <alignment horizontal="center" vertical="center"/>
    </xf>
    <xf numFmtId="164" fontId="3" fillId="0" borderId="49" xfId="4" applyNumberFormat="1" applyFont="1" applyFill="1" applyBorder="1" applyAlignment="1">
      <alignment horizontal="center" vertical="center" wrapText="1"/>
    </xf>
    <xf numFmtId="0" fontId="23" fillId="0" borderId="49" xfId="5" applyFont="1" applyFill="1" applyBorder="1" applyAlignment="1">
      <alignment horizontal="center" vertical="center" wrapText="1"/>
    </xf>
    <xf numFmtId="165" fontId="3" fillId="0" borderId="49" xfId="4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0" fontId="3" fillId="0" borderId="49" xfId="4" applyFont="1" applyFill="1" applyBorder="1" applyAlignment="1">
      <alignment horizontal="center" vertical="center"/>
    </xf>
    <xf numFmtId="0" fontId="3" fillId="0" borderId="50" xfId="4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8" fillId="2" borderId="33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4" fillId="2" borderId="45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4" fillId="2" borderId="45" xfId="4" applyFont="1" applyFill="1" applyBorder="1" applyAlignment="1">
      <alignment horizontal="center" vertical="center" wrapText="1"/>
    </xf>
    <xf numFmtId="0" fontId="14" fillId="2" borderId="27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44" xfId="4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4" fillId="2" borderId="46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176891</xdr:colOff>
      <xdr:row>0</xdr:row>
      <xdr:rowOff>89270</xdr:rowOff>
    </xdr:from>
    <xdr:to>
      <xdr:col>3</xdr:col>
      <xdr:colOff>123253</xdr:colOff>
      <xdr:row>2</xdr:row>
      <xdr:rowOff>188965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77" y="89270"/>
          <a:ext cx="844433" cy="6984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128505</xdr:colOff>
      <xdr:row>2</xdr:row>
      <xdr:rowOff>149679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3791" cy="748393"/>
        </a:xfrm>
        <a:prstGeom prst="rect">
          <a:avLst/>
        </a:prstGeom>
      </xdr:spPr>
    </xdr:pic>
    <xdr:clientData/>
  </xdr:twoCellAnchor>
  <xdr:oneCellAnchor>
    <xdr:from>
      <xdr:col>10</xdr:col>
      <xdr:colOff>250453</xdr:colOff>
      <xdr:row>0</xdr:row>
      <xdr:rowOff>40820</xdr:rowOff>
    </xdr:from>
    <xdr:ext cx="837943" cy="680357"/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4739" y="40820"/>
          <a:ext cx="837943" cy="680357"/>
        </a:xfrm>
        <a:prstGeom prst="rect">
          <a:avLst/>
        </a:prstGeom>
      </xdr:spPr>
    </xdr:pic>
    <xdr:clientData/>
  </xdr:oneCellAnchor>
  <xdr:oneCellAnchor>
    <xdr:from>
      <xdr:col>11</xdr:col>
      <xdr:colOff>210022</xdr:colOff>
      <xdr:row>0</xdr:row>
      <xdr:rowOff>40820</xdr:rowOff>
    </xdr:from>
    <xdr:ext cx="721268" cy="707573"/>
    <xdr:pic>
      <xdr:nvPicPr>
        <xdr:cNvPr id="6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5986" y="40820"/>
          <a:ext cx="721268" cy="7075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88" t="s">
        <v>37</v>
      </c>
      <c r="B1" s="188"/>
      <c r="C1" s="188"/>
      <c r="D1" s="188"/>
      <c r="E1" s="188"/>
      <c r="F1" s="188"/>
      <c r="G1" s="188"/>
    </row>
    <row r="2" spans="1:9" ht="15.75" customHeight="1" x14ac:dyDescent="0.2">
      <c r="A2" s="189" t="s">
        <v>60</v>
      </c>
      <c r="B2" s="189"/>
      <c r="C2" s="189"/>
      <c r="D2" s="189"/>
      <c r="E2" s="189"/>
      <c r="F2" s="189"/>
      <c r="G2" s="189"/>
    </row>
    <row r="3" spans="1:9" ht="21" x14ac:dyDescent="0.2">
      <c r="A3" s="188" t="s">
        <v>38</v>
      </c>
      <c r="B3" s="188"/>
      <c r="C3" s="188"/>
      <c r="D3" s="188"/>
      <c r="E3" s="188"/>
      <c r="F3" s="188"/>
      <c r="G3" s="188"/>
    </row>
    <row r="4" spans="1:9" ht="21" x14ac:dyDescent="0.2">
      <c r="A4" s="188" t="s">
        <v>54</v>
      </c>
      <c r="B4" s="188"/>
      <c r="C4" s="188"/>
      <c r="D4" s="188"/>
      <c r="E4" s="188"/>
      <c r="F4" s="188"/>
      <c r="G4" s="188"/>
    </row>
    <row r="5" spans="1:9" s="2" customFormat="1" ht="28.5" x14ac:dyDescent="0.2">
      <c r="A5" s="190" t="s">
        <v>25</v>
      </c>
      <c r="B5" s="190"/>
      <c r="C5" s="190"/>
      <c r="D5" s="190"/>
      <c r="E5" s="190"/>
      <c r="F5" s="190"/>
      <c r="G5" s="190"/>
      <c r="I5" s="3"/>
    </row>
    <row r="6" spans="1:9" s="2" customFormat="1" ht="18" customHeight="1" thickBot="1" x14ac:dyDescent="0.25">
      <c r="A6" s="180" t="s">
        <v>39</v>
      </c>
      <c r="B6" s="180"/>
      <c r="C6" s="180"/>
      <c r="D6" s="180"/>
      <c r="E6" s="180"/>
      <c r="F6" s="180"/>
      <c r="G6" s="180"/>
    </row>
    <row r="7" spans="1:9" ht="18" customHeight="1" thickTop="1" x14ac:dyDescent="0.2">
      <c r="A7" s="181" t="s">
        <v>0</v>
      </c>
      <c r="B7" s="182"/>
      <c r="C7" s="182"/>
      <c r="D7" s="182"/>
      <c r="E7" s="182"/>
      <c r="F7" s="182"/>
      <c r="G7" s="183"/>
    </row>
    <row r="8" spans="1:9" ht="18" customHeight="1" x14ac:dyDescent="0.2">
      <c r="A8" s="184" t="s">
        <v>1</v>
      </c>
      <c r="B8" s="185"/>
      <c r="C8" s="185"/>
      <c r="D8" s="185"/>
      <c r="E8" s="185"/>
      <c r="F8" s="185"/>
      <c r="G8" s="186"/>
    </row>
    <row r="9" spans="1:9" ht="19.5" customHeight="1" x14ac:dyDescent="0.2">
      <c r="A9" s="184" t="s">
        <v>2</v>
      </c>
      <c r="B9" s="185"/>
      <c r="C9" s="185"/>
      <c r="D9" s="185"/>
      <c r="E9" s="185"/>
      <c r="F9" s="185"/>
      <c r="G9" s="186"/>
    </row>
    <row r="10" spans="1:9" ht="15.75" x14ac:dyDescent="0.2">
      <c r="A10" s="4" t="s">
        <v>3</v>
      </c>
      <c r="B10" s="5"/>
      <c r="C10" s="6" t="s">
        <v>172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187" t="s">
        <v>27</v>
      </c>
      <c r="E11" s="187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58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93" t="s">
        <v>26</v>
      </c>
      <c r="B18" s="195" t="s">
        <v>19</v>
      </c>
      <c r="C18" s="195" t="s">
        <v>20</v>
      </c>
      <c r="D18" s="197" t="s">
        <v>21</v>
      </c>
      <c r="E18" s="195" t="s">
        <v>22</v>
      </c>
      <c r="F18" s="195" t="s">
        <v>29</v>
      </c>
      <c r="G18" s="191" t="s">
        <v>23</v>
      </c>
    </row>
    <row r="19" spans="1:13" s="36" customFormat="1" ht="22.5" customHeight="1" x14ac:dyDescent="0.2">
      <c r="A19" s="194"/>
      <c r="B19" s="196"/>
      <c r="C19" s="196"/>
      <c r="D19" s="198"/>
      <c r="E19" s="196"/>
      <c r="F19" s="199"/>
      <c r="G19" s="192"/>
    </row>
    <row r="20" spans="1:13" s="41" customFormat="1" ht="32.25" customHeight="1" x14ac:dyDescent="0.2">
      <c r="A20" s="51">
        <v>1</v>
      </c>
      <c r="B20" s="53">
        <v>25</v>
      </c>
      <c r="C20" s="37" t="s">
        <v>115</v>
      </c>
      <c r="D20" s="38">
        <v>38797</v>
      </c>
      <c r="E20" s="39" t="s">
        <v>101</v>
      </c>
      <c r="F20" s="54">
        <v>0.45902777777777781</v>
      </c>
      <c r="G20" s="40"/>
      <c r="H20" s="41">
        <f t="shared" ref="H20:H51" ca="1" si="0">RAND()</f>
        <v>0.18801267307903002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157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0.37712833663167777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95</v>
      </c>
      <c r="D22" s="38">
        <v>38534</v>
      </c>
      <c r="E22" s="39" t="s">
        <v>96</v>
      </c>
      <c r="F22" s="54">
        <v>0.46041666666666697</v>
      </c>
      <c r="G22" s="40"/>
      <c r="H22" s="41">
        <f t="shared" ca="1" si="0"/>
        <v>0.26965245488002143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162</v>
      </c>
      <c r="D23" s="38">
        <v>39071</v>
      </c>
      <c r="E23" s="39" t="s">
        <v>155</v>
      </c>
      <c r="F23" s="54">
        <v>0.46111111111111103</v>
      </c>
      <c r="G23" s="42"/>
      <c r="H23" s="41">
        <f t="shared" ca="1" si="0"/>
        <v>0.8534104767764642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119</v>
      </c>
      <c r="D24" s="38">
        <v>38492</v>
      </c>
      <c r="E24" s="39" t="s">
        <v>62</v>
      </c>
      <c r="F24" s="54">
        <v>0.46180555555555503</v>
      </c>
      <c r="G24" s="42"/>
      <c r="H24" s="41">
        <f t="shared" ca="1" si="0"/>
        <v>0.67513886388886291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121</v>
      </c>
      <c r="D25" s="38">
        <v>38541</v>
      </c>
      <c r="E25" s="39" t="s">
        <v>76</v>
      </c>
      <c r="F25" s="54">
        <v>0.46250000000000002</v>
      </c>
      <c r="G25" s="42"/>
      <c r="H25" s="41">
        <f t="shared" ca="1" si="0"/>
        <v>0.78376041159551679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66</v>
      </c>
      <c r="D26" s="38">
        <v>38576</v>
      </c>
      <c r="E26" s="39" t="s">
        <v>64</v>
      </c>
      <c r="F26" s="54">
        <v>0.46319444444444402</v>
      </c>
      <c r="G26" s="42"/>
      <c r="H26" s="41">
        <f t="shared" ca="1" si="0"/>
        <v>0.82639782546564589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120</v>
      </c>
      <c r="D27" s="38">
        <v>38756</v>
      </c>
      <c r="E27" s="39" t="s">
        <v>64</v>
      </c>
      <c r="F27" s="54">
        <v>0.46388888888888902</v>
      </c>
      <c r="G27" s="42"/>
      <c r="H27" s="41">
        <f t="shared" ca="1" si="0"/>
        <v>0.85978295368730207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0.61085464894008856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73</v>
      </c>
      <c r="D29" s="38">
        <v>38360</v>
      </c>
      <c r="E29" s="39" t="s">
        <v>64</v>
      </c>
      <c r="F29" s="54">
        <v>0.46527777777777701</v>
      </c>
      <c r="G29" s="45"/>
      <c r="H29" s="41">
        <f t="shared" ca="1" si="0"/>
        <v>0.81617971288113744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106</v>
      </c>
      <c r="D30" s="38">
        <v>38778</v>
      </c>
      <c r="E30" s="39" t="s">
        <v>86</v>
      </c>
      <c r="F30" s="54">
        <v>0.46597222222222201</v>
      </c>
      <c r="G30" s="42"/>
      <c r="H30" s="41">
        <f t="shared" ca="1" si="0"/>
        <v>0.74767108853599507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148</v>
      </c>
      <c r="D31" s="38">
        <v>38988</v>
      </c>
      <c r="E31" s="39" t="s">
        <v>131</v>
      </c>
      <c r="F31" s="54">
        <v>0.46666666666666601</v>
      </c>
      <c r="G31" s="42"/>
      <c r="H31" s="41">
        <f t="shared" ca="1" si="0"/>
        <v>2.6681770740385025E-2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167</v>
      </c>
      <c r="D32" s="38">
        <v>38855</v>
      </c>
      <c r="E32" s="39" t="s">
        <v>135</v>
      </c>
      <c r="F32" s="54">
        <v>0.46736111111111001</v>
      </c>
      <c r="G32" s="42"/>
      <c r="H32" s="41">
        <f t="shared" ca="1" si="0"/>
        <v>0.26613153960754699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166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0.33371505671952706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129</v>
      </c>
      <c r="D34" s="38">
        <v>39219</v>
      </c>
      <c r="E34" s="39" t="s">
        <v>64</v>
      </c>
      <c r="F34" s="54">
        <v>0.468749999999999</v>
      </c>
      <c r="G34" s="42"/>
      <c r="H34" s="41">
        <f t="shared" ca="1" si="0"/>
        <v>0.96258889180020835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92</v>
      </c>
      <c r="D35" s="38">
        <v>38529</v>
      </c>
      <c r="E35" s="39" t="s">
        <v>64</v>
      </c>
      <c r="F35" s="54">
        <v>0.469444444444444</v>
      </c>
      <c r="G35" s="42"/>
      <c r="H35" s="41">
        <f t="shared" ca="1" si="0"/>
        <v>0.22950322842472026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91</v>
      </c>
      <c r="D36" s="38">
        <v>38602</v>
      </c>
      <c r="E36" s="39" t="s">
        <v>64</v>
      </c>
      <c r="F36" s="54">
        <v>0.470138888888888</v>
      </c>
      <c r="G36" s="42"/>
      <c r="H36" s="41">
        <f t="shared" ca="1" si="0"/>
        <v>0.64534971747857572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55</v>
      </c>
      <c r="D37" s="38"/>
      <c r="E37" s="39" t="s">
        <v>34</v>
      </c>
      <c r="F37" s="54">
        <v>0.47083333333333199</v>
      </c>
      <c r="G37" s="42"/>
      <c r="H37" s="41">
        <f t="shared" ca="1" si="0"/>
        <v>0.50398816565274807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118</v>
      </c>
      <c r="D38" s="38">
        <v>38454</v>
      </c>
      <c r="E38" s="39" t="s">
        <v>62</v>
      </c>
      <c r="F38" s="54">
        <v>0.47152777777777699</v>
      </c>
      <c r="G38" s="42"/>
      <c r="H38" s="41">
        <f t="shared" ca="1" si="0"/>
        <v>0.10951052634078007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123</v>
      </c>
      <c r="D39" s="38">
        <v>38803</v>
      </c>
      <c r="E39" s="39" t="s">
        <v>64</v>
      </c>
      <c r="F39" s="54">
        <v>0.47222222222222099</v>
      </c>
      <c r="G39" s="42"/>
      <c r="H39" s="41">
        <f t="shared" ca="1" si="0"/>
        <v>0.20029855745604153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124</v>
      </c>
      <c r="D40" s="38">
        <v>39242</v>
      </c>
      <c r="E40" s="39" t="s">
        <v>64</v>
      </c>
      <c r="F40" s="54">
        <v>0.47291666666666499</v>
      </c>
      <c r="G40" s="42"/>
      <c r="H40" s="41">
        <f t="shared" ca="1" si="0"/>
        <v>0.57921439663290331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72</v>
      </c>
      <c r="D41" s="38">
        <v>38853</v>
      </c>
      <c r="E41" s="39" t="s">
        <v>64</v>
      </c>
      <c r="F41" s="54">
        <v>0.47361111111110998</v>
      </c>
      <c r="G41" s="42"/>
      <c r="H41" s="41">
        <f t="shared" ca="1" si="0"/>
        <v>0.44579371223401598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142</v>
      </c>
      <c r="D42" s="38">
        <v>38896</v>
      </c>
      <c r="E42" s="39" t="s">
        <v>71</v>
      </c>
      <c r="F42" s="54">
        <v>0.47430555555555398</v>
      </c>
      <c r="G42" s="42"/>
      <c r="H42" s="41">
        <f t="shared" ca="1" si="0"/>
        <v>0.74042315559375971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136</v>
      </c>
      <c r="D43" s="38">
        <v>38849</v>
      </c>
      <c r="E43" s="39" t="s">
        <v>101</v>
      </c>
      <c r="F43" s="54">
        <v>0.47499999999999898</v>
      </c>
      <c r="G43" s="42"/>
      <c r="H43" s="41">
        <f t="shared" ca="1" si="0"/>
        <v>0.43842077545083868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143</v>
      </c>
      <c r="D44" s="38">
        <v>38885</v>
      </c>
      <c r="E44" s="39" t="s">
        <v>76</v>
      </c>
      <c r="F44" s="54">
        <v>0.47569444444444298</v>
      </c>
      <c r="G44" s="42"/>
      <c r="H44" s="41">
        <f t="shared" ca="1" si="0"/>
        <v>0.4673055292325069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84</v>
      </c>
      <c r="D45" s="38">
        <v>38780</v>
      </c>
      <c r="E45" s="39" t="s">
        <v>173</v>
      </c>
      <c r="F45" s="54">
        <v>0.47638888888888797</v>
      </c>
      <c r="G45" s="42"/>
      <c r="H45" s="41">
        <f t="shared" ca="1" si="0"/>
        <v>0.65393582972859998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165</v>
      </c>
      <c r="D46" s="38">
        <v>39027</v>
      </c>
      <c r="E46" s="39" t="s">
        <v>135</v>
      </c>
      <c r="F46" s="54">
        <v>0.47708333333333203</v>
      </c>
      <c r="G46" s="42"/>
      <c r="H46" s="41">
        <f t="shared" ca="1" si="0"/>
        <v>0.91657175816142167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134</v>
      </c>
      <c r="D47" s="38">
        <v>39330</v>
      </c>
      <c r="E47" s="39" t="s">
        <v>135</v>
      </c>
      <c r="F47" s="54">
        <v>0.47777777777777602</v>
      </c>
      <c r="G47" s="42"/>
      <c r="H47" s="41">
        <f t="shared" ca="1" si="0"/>
        <v>0.6570159730461923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107</v>
      </c>
      <c r="D48" s="38">
        <v>38485</v>
      </c>
      <c r="E48" s="39" t="s">
        <v>96</v>
      </c>
      <c r="F48" s="54">
        <v>0.47847222222222102</v>
      </c>
      <c r="G48" s="42"/>
      <c r="H48" s="41">
        <f t="shared" ca="1" si="0"/>
        <v>0.46893978899431366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103</v>
      </c>
      <c r="D49" s="38">
        <v>38775</v>
      </c>
      <c r="E49" s="39" t="s">
        <v>64</v>
      </c>
      <c r="F49" s="54">
        <v>0.47916666666666502</v>
      </c>
      <c r="G49" s="42"/>
      <c r="H49" s="41">
        <f t="shared" ca="1" si="0"/>
        <v>9.4621017150333553E-2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146</v>
      </c>
      <c r="D50" s="38">
        <v>38798</v>
      </c>
      <c r="E50" s="39" t="s">
        <v>173</v>
      </c>
      <c r="F50" s="54">
        <v>0.47986111111110902</v>
      </c>
      <c r="G50" s="42"/>
      <c r="H50" s="41">
        <f t="shared" ca="1" si="0"/>
        <v>0.26785767972539143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79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0.46898110257240722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81</v>
      </c>
      <c r="D52" s="38">
        <v>38701</v>
      </c>
      <c r="E52" s="39" t="s">
        <v>174</v>
      </c>
      <c r="F52" s="54">
        <v>0.48124999999999801</v>
      </c>
      <c r="G52" s="42"/>
      <c r="H52" s="41">
        <f t="shared" ref="H52:H82" ca="1" si="1">RAND()</f>
        <v>0.39343224997119075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159</v>
      </c>
      <c r="D53" s="38">
        <v>39017</v>
      </c>
      <c r="E53" s="39" t="s">
        <v>62</v>
      </c>
      <c r="F53" s="54">
        <v>0.48194444444444301</v>
      </c>
      <c r="G53" s="42"/>
      <c r="H53" s="41">
        <f t="shared" ca="1" si="1"/>
        <v>0.12904251364608366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150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0.20139050168518857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77</v>
      </c>
      <c r="D55" s="38">
        <v>38875</v>
      </c>
      <c r="E55" s="39" t="s">
        <v>64</v>
      </c>
      <c r="F55" s="54">
        <v>0.48333333333333101</v>
      </c>
      <c r="G55" s="42"/>
      <c r="H55" s="41">
        <f t="shared" ca="1" si="1"/>
        <v>0.94232277604673231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112</v>
      </c>
      <c r="D56" s="38">
        <v>38855</v>
      </c>
      <c r="E56" s="39" t="s">
        <v>113</v>
      </c>
      <c r="F56" s="54">
        <v>0.484027777777776</v>
      </c>
      <c r="G56" s="42"/>
      <c r="H56" s="41">
        <f t="shared" ca="1" si="1"/>
        <v>0.40558578404043799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118</v>
      </c>
      <c r="D57" s="38">
        <v>38766</v>
      </c>
      <c r="E57" s="39" t="s">
        <v>64</v>
      </c>
      <c r="F57" s="54">
        <v>0.48472222222222</v>
      </c>
      <c r="G57" s="42"/>
      <c r="H57" s="41">
        <f t="shared" ca="1" si="1"/>
        <v>0.38645989556579829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70</v>
      </c>
      <c r="D58" s="38">
        <v>38495</v>
      </c>
      <c r="E58" s="39" t="s">
        <v>71</v>
      </c>
      <c r="F58" s="54">
        <v>0.485416666666664</v>
      </c>
      <c r="G58" s="42"/>
      <c r="H58" s="41">
        <f t="shared" ca="1" si="1"/>
        <v>0.80146579051075117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109</v>
      </c>
      <c r="D59" s="38">
        <v>38890</v>
      </c>
      <c r="E59" s="39" t="s">
        <v>110</v>
      </c>
      <c r="F59" s="54">
        <v>0.486111111111109</v>
      </c>
      <c r="G59" s="42"/>
      <c r="H59" s="41">
        <f t="shared" ca="1" si="1"/>
        <v>0.17809818964046142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158</v>
      </c>
      <c r="D60" s="38">
        <v>39467</v>
      </c>
      <c r="E60" s="39" t="s">
        <v>64</v>
      </c>
      <c r="F60" s="54">
        <v>0.48680555555555299</v>
      </c>
      <c r="G60" s="42"/>
      <c r="H60" s="41">
        <f t="shared" ca="1" si="1"/>
        <v>0.77740227546236429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78</v>
      </c>
      <c r="D61" s="38">
        <v>38466</v>
      </c>
      <c r="E61" s="39" t="s">
        <v>173</v>
      </c>
      <c r="F61" s="54">
        <v>0.48749999999999799</v>
      </c>
      <c r="G61" s="42"/>
      <c r="H61" s="41">
        <f t="shared" ca="1" si="1"/>
        <v>0.99745451773368199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164</v>
      </c>
      <c r="D62" s="38">
        <v>38817</v>
      </c>
      <c r="E62" s="39" t="s">
        <v>135</v>
      </c>
      <c r="F62" s="54">
        <v>0.48819444444444199</v>
      </c>
      <c r="G62" s="42"/>
      <c r="H62" s="41">
        <f t="shared" ca="1" si="1"/>
        <v>0.60687205330178962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140</v>
      </c>
      <c r="D63" s="38">
        <v>38874</v>
      </c>
      <c r="E63" s="39" t="s">
        <v>76</v>
      </c>
      <c r="F63" s="54">
        <v>0.48888888888888599</v>
      </c>
      <c r="G63" s="42"/>
      <c r="H63" s="41">
        <f t="shared" ca="1" si="1"/>
        <v>4.2151389933638539E-2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116</v>
      </c>
      <c r="D64" s="38">
        <v>38392</v>
      </c>
      <c r="E64" s="39" t="s">
        <v>101</v>
      </c>
      <c r="F64" s="54">
        <v>0.48958333333333098</v>
      </c>
      <c r="G64" s="42"/>
      <c r="H64" s="41">
        <f t="shared" ca="1" si="1"/>
        <v>3.5221092821684175E-2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88</v>
      </c>
      <c r="D65" s="38">
        <v>38669</v>
      </c>
      <c r="E65" s="39" t="s">
        <v>89</v>
      </c>
      <c r="F65" s="54">
        <v>0.49027777777777498</v>
      </c>
      <c r="G65" s="42"/>
      <c r="H65" s="41">
        <f t="shared" ca="1" si="1"/>
        <v>0.86803352327463479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98</v>
      </c>
      <c r="D66" s="38">
        <v>38687</v>
      </c>
      <c r="E66" s="39" t="s">
        <v>86</v>
      </c>
      <c r="F66" s="54">
        <v>0.49097222222221998</v>
      </c>
      <c r="G66" s="42"/>
      <c r="H66" s="41">
        <f t="shared" ca="1" si="1"/>
        <v>0.58249127705465398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128</v>
      </c>
      <c r="D67" s="38">
        <v>38994</v>
      </c>
      <c r="E67" s="39" t="s">
        <v>64</v>
      </c>
      <c r="F67" s="54">
        <v>0.49166666666666398</v>
      </c>
      <c r="G67" s="42"/>
      <c r="H67" s="41">
        <f t="shared" ca="1" si="1"/>
        <v>0.36910047260755208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114</v>
      </c>
      <c r="D68" s="38">
        <v>38735</v>
      </c>
      <c r="E68" s="39" t="s">
        <v>89</v>
      </c>
      <c r="F68" s="54">
        <v>0.49236111111110797</v>
      </c>
      <c r="G68" s="42"/>
      <c r="H68" s="41">
        <f t="shared" ca="1" si="1"/>
        <v>0.36664071522768604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74</v>
      </c>
      <c r="D69" s="38">
        <v>38666</v>
      </c>
      <c r="E69" s="39" t="s">
        <v>175</v>
      </c>
      <c r="F69" s="54">
        <v>0.49305555555555303</v>
      </c>
      <c r="G69" s="42"/>
      <c r="H69" s="41">
        <f t="shared" ca="1" si="1"/>
        <v>0.71248916647753691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147</v>
      </c>
      <c r="D70" s="38">
        <v>38476</v>
      </c>
      <c r="E70" s="39" t="s">
        <v>62</v>
      </c>
      <c r="F70" s="54">
        <v>0.49374999999999702</v>
      </c>
      <c r="G70" s="42"/>
      <c r="H70" s="41">
        <f t="shared" ca="1" si="1"/>
        <v>0.38351239404956883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138</v>
      </c>
      <c r="D71" s="38">
        <v>38524</v>
      </c>
      <c r="E71" s="39" t="s">
        <v>139</v>
      </c>
      <c r="F71" s="54">
        <v>0.49444444444444202</v>
      </c>
      <c r="G71" s="42"/>
      <c r="H71" s="41">
        <f t="shared" ca="1" si="1"/>
        <v>0.66615149847126176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0.49438233445911162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100</v>
      </c>
      <c r="D73" s="38">
        <v>38601</v>
      </c>
      <c r="E73" s="39" t="s">
        <v>101</v>
      </c>
      <c r="F73" s="54">
        <v>0.49583333333333002</v>
      </c>
      <c r="G73" s="42"/>
      <c r="H73" s="41">
        <f t="shared" ca="1" si="1"/>
        <v>0.4172557642236715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67</v>
      </c>
      <c r="D74" s="38">
        <v>38622</v>
      </c>
      <c r="E74" s="39" t="s">
        <v>64</v>
      </c>
      <c r="F74" s="54">
        <v>0.49652777777777501</v>
      </c>
      <c r="G74" s="42"/>
      <c r="H74" s="41">
        <f t="shared" ca="1" si="1"/>
        <v>0.94053334499529084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153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9.4628990852707928E-2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111</v>
      </c>
      <c r="D76" s="38">
        <v>39151</v>
      </c>
      <c r="E76" s="39" t="s">
        <v>64</v>
      </c>
      <c r="F76" s="54">
        <v>0.49791666666666301</v>
      </c>
      <c r="G76" s="42"/>
      <c r="H76" s="41">
        <f t="shared" ca="1" si="1"/>
        <v>0.75175361964552434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144</v>
      </c>
      <c r="D77" s="38">
        <v>38871</v>
      </c>
      <c r="E77" s="39" t="s">
        <v>64</v>
      </c>
      <c r="F77" s="54">
        <v>0.49861111111110801</v>
      </c>
      <c r="G77" s="42"/>
      <c r="H77" s="41">
        <f t="shared" ca="1" si="1"/>
        <v>0.97866619197448657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87</v>
      </c>
      <c r="D78" s="38">
        <v>38749</v>
      </c>
      <c r="E78" s="39" t="s">
        <v>64</v>
      </c>
      <c r="F78" s="54">
        <v>0.49930555555555201</v>
      </c>
      <c r="G78" s="42"/>
      <c r="H78" s="41">
        <f t="shared" ca="1" si="1"/>
        <v>0.41495497060557662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122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0.77460854859049322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80</v>
      </c>
      <c r="D80" s="38">
        <v>38421</v>
      </c>
      <c r="E80" s="39" t="s">
        <v>64</v>
      </c>
      <c r="F80" s="54">
        <v>0.500694444444441</v>
      </c>
      <c r="G80" s="42"/>
      <c r="H80" s="41">
        <f t="shared" ca="1" si="1"/>
        <v>0.89141815969864802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105</v>
      </c>
      <c r="D81" s="38">
        <v>39170</v>
      </c>
      <c r="E81" s="39" t="s">
        <v>64</v>
      </c>
      <c r="F81" s="54">
        <v>0.501388888888885</v>
      </c>
      <c r="G81" s="50"/>
      <c r="H81" s="41">
        <f t="shared" ca="1" si="1"/>
        <v>0.18131067060357342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133</v>
      </c>
      <c r="D82" s="38">
        <v>38960</v>
      </c>
      <c r="E82" s="39" t="s">
        <v>76</v>
      </c>
      <c r="F82" s="54">
        <v>0.50208333333333</v>
      </c>
      <c r="G82" s="42"/>
      <c r="H82" s="41">
        <f t="shared" ca="1" si="1"/>
        <v>0.27635181908133244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65</v>
      </c>
      <c r="D83" s="38">
        <v>38489</v>
      </c>
      <c r="E83" s="39" t="s">
        <v>64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154</v>
      </c>
      <c r="D84" s="38">
        <v>38793</v>
      </c>
      <c r="E84" s="39" t="s">
        <v>155</v>
      </c>
      <c r="F84" s="54">
        <v>0.50347222222221899</v>
      </c>
      <c r="G84" s="42"/>
      <c r="H84" s="41">
        <f t="shared" ref="H84:H91" ca="1" si="2">RAND()</f>
        <v>0.17834150337078847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176</v>
      </c>
      <c r="D85" s="38">
        <v>39137</v>
      </c>
      <c r="E85" s="39" t="s">
        <v>64</v>
      </c>
      <c r="F85" s="54">
        <v>0.50416666666666299</v>
      </c>
      <c r="G85" s="42"/>
      <c r="H85" s="41">
        <f t="shared" ca="1" si="2"/>
        <v>0.59665831420195714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151</v>
      </c>
      <c r="D86" s="38">
        <v>38859</v>
      </c>
      <c r="E86" s="39" t="s">
        <v>131</v>
      </c>
      <c r="F86" s="54">
        <v>0.50486111111110699</v>
      </c>
      <c r="G86" s="42"/>
      <c r="H86" s="41">
        <f t="shared" ca="1" si="2"/>
        <v>0.23611383577521283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126</v>
      </c>
      <c r="D87" s="38">
        <v>38458</v>
      </c>
      <c r="E87" s="39" t="s">
        <v>62</v>
      </c>
      <c r="F87" s="54">
        <v>0.50555555555555198</v>
      </c>
      <c r="G87" s="42"/>
      <c r="H87" s="41">
        <f t="shared" ca="1" si="2"/>
        <v>0.87828695702153003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141</v>
      </c>
      <c r="D88" s="38">
        <v>38614</v>
      </c>
      <c r="E88" s="39" t="s">
        <v>62</v>
      </c>
      <c r="F88" s="54">
        <v>0.50624999999999598</v>
      </c>
      <c r="G88" s="42"/>
      <c r="H88" s="41">
        <f t="shared" ca="1" si="2"/>
        <v>0.23312475917291542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160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0.11225942504980291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149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0.43408035253078403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97</v>
      </c>
      <c r="D91" s="38">
        <v>38375</v>
      </c>
      <c r="E91" s="39" t="s">
        <v>71</v>
      </c>
      <c r="F91" s="54">
        <v>0.50833333333332897</v>
      </c>
      <c r="G91" s="42"/>
      <c r="H91" s="41">
        <f t="shared" ca="1" si="2"/>
        <v>0.69628169511754978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69</v>
      </c>
      <c r="D92" s="38">
        <v>38944</v>
      </c>
      <c r="E92" s="39" t="s">
        <v>64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163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0.8698681766063413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161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0.84386764680503357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99</v>
      </c>
      <c r="D95" s="38">
        <v>39346</v>
      </c>
      <c r="E95" s="39" t="s">
        <v>64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152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0.94028588057839946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63</v>
      </c>
      <c r="D97" s="38">
        <v>38564</v>
      </c>
      <c r="E97" s="39" t="s">
        <v>64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83</v>
      </c>
      <c r="D98" s="38">
        <v>38452</v>
      </c>
      <c r="E98" s="39" t="s">
        <v>71</v>
      </c>
      <c r="F98" s="54">
        <v>0.51319444444443996</v>
      </c>
      <c r="G98" s="46"/>
      <c r="H98" s="41">
        <f t="shared" ref="H98:H107" ca="1" si="3">RAND()</f>
        <v>0.51840208062457283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75</v>
      </c>
      <c r="D99" s="38">
        <v>38419</v>
      </c>
      <c r="E99" s="39" t="s">
        <v>76</v>
      </c>
      <c r="F99" s="54">
        <v>0.51388888888888395</v>
      </c>
      <c r="G99" s="46"/>
      <c r="H99" s="41">
        <f t="shared" ca="1" si="3"/>
        <v>0.58173854282109416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68</v>
      </c>
      <c r="D100" s="38">
        <v>38425</v>
      </c>
      <c r="E100" s="39" t="s">
        <v>64</v>
      </c>
      <c r="F100" s="54">
        <v>0.51458333333332895</v>
      </c>
      <c r="G100" s="46"/>
      <c r="H100" s="41">
        <f t="shared" ca="1" si="3"/>
        <v>9.0276370680787421E-3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132</v>
      </c>
      <c r="D101" s="38">
        <v>38730</v>
      </c>
      <c r="E101" s="39" t="s">
        <v>64</v>
      </c>
      <c r="F101" s="54">
        <v>0.51527777777777295</v>
      </c>
      <c r="G101" s="46"/>
      <c r="H101" s="41">
        <f t="shared" ca="1" si="3"/>
        <v>0.75711816259499198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125</v>
      </c>
      <c r="D102" s="38">
        <v>38388</v>
      </c>
      <c r="E102" s="39" t="s">
        <v>101</v>
      </c>
      <c r="F102" s="54">
        <v>0.51597222222221795</v>
      </c>
      <c r="G102" s="46"/>
      <c r="H102" s="41">
        <f t="shared" ca="1" si="3"/>
        <v>0.62736809093758161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85</v>
      </c>
      <c r="D103" s="38">
        <v>38822</v>
      </c>
      <c r="E103" s="39" t="s">
        <v>86</v>
      </c>
      <c r="F103" s="54">
        <v>0.51666666666666194</v>
      </c>
      <c r="G103" s="47"/>
      <c r="H103" s="41">
        <f t="shared" ca="1" si="3"/>
        <v>0.56530853815433491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156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0.19870721982404449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137</v>
      </c>
      <c r="D105" s="38">
        <v>38806</v>
      </c>
      <c r="E105" s="39" t="s">
        <v>89</v>
      </c>
      <c r="F105" s="54">
        <v>0.51805555555555105</v>
      </c>
      <c r="G105" s="46"/>
      <c r="H105" s="41">
        <f t="shared" ca="1" si="3"/>
        <v>0.49434794740215948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117</v>
      </c>
      <c r="D106" s="38">
        <v>39306</v>
      </c>
      <c r="E106" s="39" t="s">
        <v>64</v>
      </c>
      <c r="F106" s="54">
        <v>0.51874999999999505</v>
      </c>
      <c r="G106" s="46"/>
      <c r="H106" s="41">
        <f t="shared" ca="1" si="3"/>
        <v>0.77227905986115375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102</v>
      </c>
      <c r="D107" s="38">
        <v>38371</v>
      </c>
      <c r="E107" s="39" t="s">
        <v>96</v>
      </c>
      <c r="F107" s="54">
        <v>0.51944444444443905</v>
      </c>
      <c r="G107" s="46"/>
      <c r="H107" s="41">
        <f t="shared" ca="1" si="3"/>
        <v>0.5153346886463358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130</v>
      </c>
      <c r="D108" s="38">
        <v>38750</v>
      </c>
      <c r="E108" s="39" t="s">
        <v>131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108</v>
      </c>
      <c r="D109" s="38">
        <v>39347</v>
      </c>
      <c r="E109" s="39" t="s">
        <v>64</v>
      </c>
      <c r="F109" s="54">
        <v>0.52083333333332804</v>
      </c>
      <c r="G109" s="46"/>
      <c r="H109" s="41">
        <f t="shared" ref="H109:H117" ca="1" si="4">RAND()</f>
        <v>0.93858585301202713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59</v>
      </c>
      <c r="D110" s="38">
        <v>38828</v>
      </c>
      <c r="E110" s="39" t="s">
        <v>64</v>
      </c>
      <c r="F110" s="54">
        <v>0.52152777777777304</v>
      </c>
      <c r="G110" s="63"/>
      <c r="H110" s="41">
        <f t="shared" ca="1" si="4"/>
        <v>0.87314967560911105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145</v>
      </c>
      <c r="D111" s="38">
        <v>38916</v>
      </c>
      <c r="E111" s="39" t="s">
        <v>76</v>
      </c>
      <c r="F111" s="54">
        <v>0.52222222222221704</v>
      </c>
      <c r="G111" s="63"/>
      <c r="H111" s="41">
        <f t="shared" ca="1" si="4"/>
        <v>0.72097110572532463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127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0.75961395612579596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104</v>
      </c>
      <c r="D113" s="38">
        <v>38970</v>
      </c>
      <c r="E113" s="39" t="s">
        <v>89</v>
      </c>
      <c r="F113" s="54">
        <v>0.52361111111110603</v>
      </c>
      <c r="G113" s="63"/>
      <c r="H113" s="41">
        <f t="shared" ca="1" si="4"/>
        <v>0.72874497518949055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94</v>
      </c>
      <c r="D114" s="38">
        <v>38477</v>
      </c>
      <c r="E114" s="39" t="s">
        <v>173</v>
      </c>
      <c r="F114" s="54">
        <v>0.52430555555555003</v>
      </c>
      <c r="G114" s="63"/>
      <c r="H114" s="41">
        <f t="shared" ca="1" si="4"/>
        <v>0.64222515373710631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90</v>
      </c>
      <c r="D115" s="38">
        <v>38756</v>
      </c>
      <c r="E115" s="39" t="s">
        <v>86</v>
      </c>
      <c r="F115" s="54">
        <v>0.52499999999999403</v>
      </c>
      <c r="G115" s="63"/>
      <c r="H115" s="41">
        <f t="shared" ca="1" si="4"/>
        <v>0.56752089010694151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82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0.64002108942061486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93</v>
      </c>
      <c r="D117" s="38">
        <v>38983</v>
      </c>
      <c r="E117" s="39" t="s">
        <v>64</v>
      </c>
      <c r="F117" s="54">
        <v>0.52638888888888302</v>
      </c>
      <c r="G117" s="64" t="s">
        <v>30</v>
      </c>
      <c r="H117" s="41">
        <f t="shared" ca="1" si="4"/>
        <v>0.36294685412348171</v>
      </c>
      <c r="J117" s="41">
        <v>66</v>
      </c>
    </row>
  </sheetData>
  <sortState ref="A20:K119">
    <sortCondition ref="H20:H119"/>
  </sortState>
  <mergeCells count="17">
    <mergeCell ref="G18:G19"/>
    <mergeCell ref="A18:A19"/>
    <mergeCell ref="B18:B19"/>
    <mergeCell ref="C18:C19"/>
    <mergeCell ref="D18:D19"/>
    <mergeCell ref="E18:E19"/>
    <mergeCell ref="F18:F19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D11:E11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45"/>
  <sheetViews>
    <sheetView tabSelected="1" view="pageBreakPreview" zoomScaleNormal="100" zoomScaleSheetLayoutView="100" workbookViewId="0">
      <selection activeCell="E16" sqref="E16"/>
    </sheetView>
  </sheetViews>
  <sheetFormatPr defaultRowHeight="12.75" x14ac:dyDescent="0.2"/>
  <cols>
    <col min="1" max="1" width="6.125" style="65" customWidth="1"/>
    <col min="2" max="2" width="6.125" style="99" customWidth="1"/>
    <col min="3" max="3" width="11.75" style="99" customWidth="1"/>
    <col min="4" max="4" width="19.75" style="65" customWidth="1"/>
    <col min="5" max="5" width="8.75" style="65" customWidth="1"/>
    <col min="6" max="6" width="6.75" style="65" customWidth="1"/>
    <col min="7" max="7" width="17.125" style="65" customWidth="1"/>
    <col min="8" max="8" width="11.875" style="65" customWidth="1"/>
    <col min="9" max="9" width="13.25" style="65" customWidth="1"/>
    <col min="10" max="10" width="8.25" style="65" customWidth="1"/>
    <col min="11" max="11" width="11.875" style="65" customWidth="1"/>
    <col min="12" max="12" width="12.875" style="65" customWidth="1"/>
    <col min="13" max="13" width="10.125" style="65" hidden="1" customWidth="1"/>
    <col min="14" max="14" width="0" style="65" hidden="1" customWidth="1"/>
    <col min="15" max="16384" width="9" style="65"/>
  </cols>
  <sheetData>
    <row r="1" spans="1:12" ht="23.25" customHeight="1" x14ac:dyDescent="0.2">
      <c r="A1" s="217" t="s">
        <v>37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23.25" customHeight="1" x14ac:dyDescent="0.2">
      <c r="A2" s="217" t="s">
        <v>190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12" ht="23.25" customHeight="1" x14ac:dyDescent="0.2">
      <c r="A3" s="217" t="s">
        <v>38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2" ht="23.25" customHeight="1" x14ac:dyDescent="0.2">
      <c r="A4" s="217" t="s">
        <v>191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8.5" x14ac:dyDescent="0.2">
      <c r="A6" s="218" t="s">
        <v>215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67" customFormat="1" ht="18" customHeight="1" x14ac:dyDescent="0.2">
      <c r="A7" s="216" t="s">
        <v>39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</row>
    <row r="8" spans="1:12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8" customHeight="1" thickTop="1" x14ac:dyDescent="0.2">
      <c r="A9" s="223" t="s">
        <v>40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5"/>
    </row>
    <row r="10" spans="1:12" ht="18" customHeight="1" x14ac:dyDescent="0.2">
      <c r="A10" s="226" t="s">
        <v>1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8"/>
    </row>
    <row r="11" spans="1:12" ht="19.5" customHeight="1" x14ac:dyDescent="0.2">
      <c r="A11" s="226" t="s">
        <v>205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8"/>
    </row>
    <row r="12" spans="1:12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15.75" x14ac:dyDescent="0.2">
      <c r="A13" s="149" t="s">
        <v>192</v>
      </c>
      <c r="B13" s="72"/>
      <c r="C13" s="100"/>
      <c r="D13" s="101"/>
      <c r="E13" s="73"/>
      <c r="F13" s="144"/>
      <c r="G13" s="146" t="s">
        <v>41</v>
      </c>
      <c r="H13" s="73"/>
      <c r="I13" s="73"/>
      <c r="J13" s="73"/>
      <c r="K13" s="74"/>
      <c r="L13" s="75" t="s">
        <v>171</v>
      </c>
    </row>
    <row r="14" spans="1:12" ht="15.75" x14ac:dyDescent="0.2">
      <c r="A14" s="76" t="s">
        <v>217</v>
      </c>
      <c r="B14" s="77"/>
      <c r="C14" s="102"/>
      <c r="D14" s="103"/>
      <c r="E14" s="78"/>
      <c r="F14" s="145"/>
      <c r="G14" s="147" t="s">
        <v>193</v>
      </c>
      <c r="H14" s="78"/>
      <c r="I14" s="78"/>
      <c r="J14" s="78"/>
      <c r="K14" s="79"/>
      <c r="L14" s="148" t="s">
        <v>216</v>
      </c>
    </row>
    <row r="15" spans="1:12" ht="15" x14ac:dyDescent="0.2">
      <c r="A15" s="229" t="s">
        <v>8</v>
      </c>
      <c r="B15" s="201"/>
      <c r="C15" s="201"/>
      <c r="D15" s="201"/>
      <c r="E15" s="201"/>
      <c r="F15" s="201"/>
      <c r="G15" s="230"/>
      <c r="H15" s="200" t="s">
        <v>9</v>
      </c>
      <c r="I15" s="201"/>
      <c r="J15" s="201"/>
      <c r="K15" s="201"/>
      <c r="L15" s="202"/>
    </row>
    <row r="16" spans="1:12" ht="15" x14ac:dyDescent="0.2">
      <c r="A16" s="80" t="s">
        <v>10</v>
      </c>
      <c r="B16" s="81"/>
      <c r="C16" s="81"/>
      <c r="D16" s="82"/>
      <c r="E16" s="83"/>
      <c r="F16" s="82"/>
      <c r="G16" s="84"/>
      <c r="H16" s="85" t="s">
        <v>196</v>
      </c>
      <c r="I16" s="86"/>
      <c r="J16" s="86"/>
      <c r="K16" s="86"/>
      <c r="L16" s="87"/>
    </row>
    <row r="17" spans="1:20" ht="15" x14ac:dyDescent="0.2">
      <c r="A17" s="80" t="s">
        <v>12</v>
      </c>
      <c r="B17" s="81"/>
      <c r="C17" s="81"/>
      <c r="D17" s="88"/>
      <c r="E17" s="83"/>
      <c r="F17" s="82"/>
      <c r="G17" s="150" t="s">
        <v>198</v>
      </c>
      <c r="H17" s="85" t="s">
        <v>197</v>
      </c>
      <c r="I17" s="86"/>
      <c r="J17" s="86"/>
      <c r="K17" s="86"/>
      <c r="L17" s="87"/>
    </row>
    <row r="18" spans="1:20" ht="15" x14ac:dyDescent="0.2">
      <c r="A18" s="80" t="s">
        <v>14</v>
      </c>
      <c r="B18" s="81"/>
      <c r="C18" s="81"/>
      <c r="D18" s="88"/>
      <c r="E18" s="83"/>
      <c r="F18" s="82"/>
      <c r="G18" s="150" t="s">
        <v>199</v>
      </c>
      <c r="H18" s="85" t="s">
        <v>189</v>
      </c>
      <c r="I18" s="86"/>
      <c r="J18" s="86"/>
      <c r="K18" s="86"/>
      <c r="L18" s="87"/>
    </row>
    <row r="19" spans="1:20" ht="15.75" thickBot="1" x14ac:dyDescent="0.25">
      <c r="A19" s="80" t="s">
        <v>16</v>
      </c>
      <c r="B19" s="89"/>
      <c r="C19" s="89"/>
      <c r="D19" s="90"/>
      <c r="E19" s="90"/>
      <c r="F19" s="90"/>
      <c r="G19" s="151" t="s">
        <v>200</v>
      </c>
      <c r="H19" s="85" t="s">
        <v>188</v>
      </c>
      <c r="I19" s="86"/>
      <c r="J19" s="86"/>
      <c r="K19" s="153">
        <v>20</v>
      </c>
      <c r="L19" s="154" t="s">
        <v>206</v>
      </c>
    </row>
    <row r="20" spans="1:20" ht="9.75" customHeight="1" thickTop="1" thickBot="1" x14ac:dyDescent="0.25">
      <c r="A20" s="91"/>
      <c r="B20" s="92"/>
      <c r="C20" s="92"/>
      <c r="D20" s="93"/>
      <c r="E20" s="93"/>
      <c r="F20" s="93"/>
      <c r="G20" s="93"/>
      <c r="H20" s="93"/>
      <c r="I20" s="93"/>
      <c r="J20" s="93"/>
      <c r="K20" s="93"/>
      <c r="L20" s="94"/>
    </row>
    <row r="21" spans="1:20" s="95" customFormat="1" ht="21" customHeight="1" thickTop="1" x14ac:dyDescent="0.2">
      <c r="A21" s="231" t="s">
        <v>42</v>
      </c>
      <c r="B21" s="211" t="s">
        <v>19</v>
      </c>
      <c r="C21" s="211" t="s">
        <v>43</v>
      </c>
      <c r="D21" s="211" t="s">
        <v>20</v>
      </c>
      <c r="E21" s="211" t="s">
        <v>21</v>
      </c>
      <c r="F21" s="211" t="s">
        <v>44</v>
      </c>
      <c r="G21" s="211" t="s">
        <v>22</v>
      </c>
      <c r="H21" s="211" t="s">
        <v>45</v>
      </c>
      <c r="I21" s="211" t="s">
        <v>46</v>
      </c>
      <c r="J21" s="211" t="s">
        <v>47</v>
      </c>
      <c r="K21" s="221" t="s">
        <v>48</v>
      </c>
      <c r="L21" s="233" t="s">
        <v>23</v>
      </c>
      <c r="M21" s="219" t="s">
        <v>56</v>
      </c>
      <c r="N21" s="220" t="s">
        <v>57</v>
      </c>
    </row>
    <row r="22" spans="1:20" s="95" customFormat="1" ht="13.5" customHeight="1" x14ac:dyDescent="0.2">
      <c r="A22" s="232"/>
      <c r="B22" s="212"/>
      <c r="C22" s="212"/>
      <c r="D22" s="212"/>
      <c r="E22" s="212"/>
      <c r="F22" s="212"/>
      <c r="G22" s="212"/>
      <c r="H22" s="212"/>
      <c r="I22" s="212"/>
      <c r="J22" s="212"/>
      <c r="K22" s="222"/>
      <c r="L22" s="234"/>
      <c r="M22" s="219"/>
      <c r="N22" s="220"/>
    </row>
    <row r="23" spans="1:20" s="96" customFormat="1" ht="19.5" customHeight="1" x14ac:dyDescent="0.2">
      <c r="A23" s="164">
        <v>1</v>
      </c>
      <c r="B23" s="106">
        <v>8</v>
      </c>
      <c r="C23" s="106">
        <v>10120229056</v>
      </c>
      <c r="D23" s="107" t="s">
        <v>207</v>
      </c>
      <c r="E23" s="152" t="s">
        <v>208</v>
      </c>
      <c r="F23" s="97" t="s">
        <v>61</v>
      </c>
      <c r="G23" s="134" t="s">
        <v>194</v>
      </c>
      <c r="H23" s="163">
        <v>1.9961805555555556E-2</v>
      </c>
      <c r="I23" s="163"/>
      <c r="J23" s="143">
        <f t="shared" ref="J23" si="0">IFERROR($K$19*3600/(HOUR(H23)*3600+MINUTE(H23)*60+SECOND(H23)),"")</f>
        <v>41.739130434782609</v>
      </c>
      <c r="K23" s="98"/>
      <c r="L23" s="165"/>
      <c r="M23" s="105">
        <v>0.52470358796296301</v>
      </c>
      <c r="N23" s="104">
        <v>0.51249999999999596</v>
      </c>
      <c r="O23" s="65"/>
      <c r="P23" s="65"/>
      <c r="Q23" s="65"/>
      <c r="R23" s="65"/>
      <c r="S23" s="65"/>
      <c r="T23" s="65"/>
    </row>
    <row r="24" spans="1:20" s="96" customFormat="1" ht="19.5" customHeight="1" x14ac:dyDescent="0.2">
      <c r="A24" s="164">
        <v>2</v>
      </c>
      <c r="B24" s="106">
        <v>4</v>
      </c>
      <c r="C24" s="106"/>
      <c r="D24" s="107" t="s">
        <v>209</v>
      </c>
      <c r="E24" s="152" t="s">
        <v>210</v>
      </c>
      <c r="F24" s="97" t="s">
        <v>61</v>
      </c>
      <c r="G24" s="134" t="s">
        <v>194</v>
      </c>
      <c r="H24" s="163">
        <v>2.3405439814814816E-2</v>
      </c>
      <c r="I24" s="142">
        <f>H24-$H$23</f>
        <v>3.4436342592592609E-3</v>
      </c>
      <c r="J24" s="143">
        <f>IFERROR($K$19*3600/(HOUR(H24)*3600+MINUTE(H24)*60+SECOND(H24)),"")</f>
        <v>35.608308605341243</v>
      </c>
      <c r="K24" s="98"/>
      <c r="L24" s="165"/>
      <c r="M24" s="105">
        <v>0.5149914351851852</v>
      </c>
      <c r="N24" s="104">
        <v>0.50277777777777399</v>
      </c>
      <c r="O24" s="65"/>
      <c r="P24" s="65"/>
      <c r="Q24" s="65"/>
      <c r="R24" s="65"/>
      <c r="S24" s="65"/>
      <c r="T24" s="65"/>
    </row>
    <row r="25" spans="1:20" s="96" customFormat="1" ht="19.5" customHeight="1" x14ac:dyDescent="0.2">
      <c r="A25" s="164">
        <v>3</v>
      </c>
      <c r="B25" s="106">
        <v>5</v>
      </c>
      <c r="C25" s="106"/>
      <c r="D25" s="107" t="s">
        <v>211</v>
      </c>
      <c r="E25" s="152" t="s">
        <v>212</v>
      </c>
      <c r="F25" s="97" t="s">
        <v>170</v>
      </c>
      <c r="G25" s="134" t="s">
        <v>194</v>
      </c>
      <c r="H25" s="163">
        <v>2.4106481481481479E-2</v>
      </c>
      <c r="I25" s="142">
        <f t="shared" ref="I25:I26" si="1">H25-$H$23</f>
        <v>4.1446759259259232E-3</v>
      </c>
      <c r="J25" s="143">
        <f t="shared" ref="J25:J26" si="2">IFERROR($K$19*3600/(HOUR(H25)*3600+MINUTE(H25)*60+SECOND(H25)),"")</f>
        <v>34.565530484877577</v>
      </c>
      <c r="K25" s="98"/>
      <c r="L25" s="165"/>
      <c r="M25" s="105"/>
      <c r="N25" s="104"/>
      <c r="O25" s="65"/>
      <c r="P25" s="65"/>
      <c r="Q25" s="65"/>
      <c r="R25" s="65"/>
      <c r="S25" s="65"/>
      <c r="T25" s="65"/>
    </row>
    <row r="26" spans="1:20" s="96" customFormat="1" ht="19.5" customHeight="1" thickBot="1" x14ac:dyDescent="0.25">
      <c r="A26" s="169">
        <v>4</v>
      </c>
      <c r="B26" s="170">
        <v>7</v>
      </c>
      <c r="C26" s="170"/>
      <c r="D26" s="171" t="s">
        <v>213</v>
      </c>
      <c r="E26" s="172" t="s">
        <v>214</v>
      </c>
      <c r="F26" s="173" t="s">
        <v>61</v>
      </c>
      <c r="G26" s="174" t="s">
        <v>194</v>
      </c>
      <c r="H26" s="175">
        <v>2.4861111111111108E-2</v>
      </c>
      <c r="I26" s="176">
        <f t="shared" si="1"/>
        <v>4.8993055555555526E-3</v>
      </c>
      <c r="J26" s="177">
        <f t="shared" si="2"/>
        <v>33.519553072625698</v>
      </c>
      <c r="K26" s="178"/>
      <c r="L26" s="179"/>
      <c r="M26" s="105"/>
      <c r="N26" s="104"/>
      <c r="O26" s="65"/>
      <c r="P26" s="65"/>
      <c r="Q26" s="65"/>
      <c r="R26" s="65"/>
      <c r="S26" s="65"/>
      <c r="T26" s="65"/>
    </row>
    <row r="27" spans="1:20" ht="6.75" customHeight="1" thickTop="1" thickBot="1" x14ac:dyDescent="0.25">
      <c r="A27" s="155"/>
      <c r="B27" s="156"/>
      <c r="C27" s="156"/>
      <c r="D27" s="157"/>
      <c r="E27" s="158"/>
      <c r="F27" s="108"/>
      <c r="G27" s="159"/>
      <c r="H27" s="160"/>
      <c r="I27" s="160"/>
      <c r="J27" s="160"/>
      <c r="K27" s="160"/>
      <c r="L27" s="160"/>
    </row>
    <row r="28" spans="1:20" ht="15.75" thickTop="1" x14ac:dyDescent="0.2">
      <c r="A28" s="208" t="s">
        <v>49</v>
      </c>
      <c r="B28" s="209"/>
      <c r="C28" s="209"/>
      <c r="D28" s="209"/>
      <c r="E28" s="209"/>
      <c r="F28" s="209"/>
      <c r="G28" s="209" t="s">
        <v>50</v>
      </c>
      <c r="H28" s="209"/>
      <c r="I28" s="209"/>
      <c r="J28" s="209"/>
      <c r="K28" s="209"/>
      <c r="L28" s="210"/>
    </row>
    <row r="29" spans="1:20" x14ac:dyDescent="0.2">
      <c r="A29" s="162" t="s">
        <v>201</v>
      </c>
      <c r="B29" s="110"/>
      <c r="C29" s="111"/>
      <c r="D29" s="110"/>
      <c r="E29" s="112"/>
      <c r="F29" s="113"/>
      <c r="G29" s="114" t="s">
        <v>177</v>
      </c>
      <c r="H29" s="161">
        <v>3</v>
      </c>
      <c r="I29" s="116"/>
      <c r="J29" s="117"/>
      <c r="K29" s="135" t="s">
        <v>185</v>
      </c>
      <c r="L29" s="119">
        <f>COUNTIF(F23:F26,"ЗМС")</f>
        <v>0</v>
      </c>
    </row>
    <row r="30" spans="1:20" x14ac:dyDescent="0.2">
      <c r="A30" s="162" t="s">
        <v>202</v>
      </c>
      <c r="B30" s="110"/>
      <c r="C30" s="120"/>
      <c r="D30" s="110"/>
      <c r="E30" s="121"/>
      <c r="F30" s="122"/>
      <c r="G30" s="123" t="s">
        <v>178</v>
      </c>
      <c r="H30" s="115">
        <f>H31+H36</f>
        <v>4</v>
      </c>
      <c r="I30" s="124"/>
      <c r="J30" s="125"/>
      <c r="K30" s="135" t="s">
        <v>186</v>
      </c>
      <c r="L30" s="119">
        <f>COUNTIF(F23:F26,"МСМК")</f>
        <v>0</v>
      </c>
    </row>
    <row r="31" spans="1:20" x14ac:dyDescent="0.2">
      <c r="A31" s="162" t="s">
        <v>203</v>
      </c>
      <c r="B31" s="110"/>
      <c r="C31" s="126"/>
      <c r="D31" s="110"/>
      <c r="E31" s="121"/>
      <c r="F31" s="122"/>
      <c r="G31" s="123" t="s">
        <v>179</v>
      </c>
      <c r="H31" s="115">
        <f>H32+H33+H34+H35</f>
        <v>4</v>
      </c>
      <c r="I31" s="124"/>
      <c r="J31" s="125"/>
      <c r="K31" s="135" t="s">
        <v>187</v>
      </c>
      <c r="L31" s="119">
        <f>COUNTIF(F23:F26,"МС")</f>
        <v>0</v>
      </c>
    </row>
    <row r="32" spans="1:20" x14ac:dyDescent="0.2">
      <c r="A32" s="162" t="s">
        <v>195</v>
      </c>
      <c r="B32" s="110"/>
      <c r="C32" s="126"/>
      <c r="D32" s="110"/>
      <c r="E32" s="121"/>
      <c r="F32" s="122"/>
      <c r="G32" s="123" t="s">
        <v>180</v>
      </c>
      <c r="H32" s="115">
        <f>COUNT(A23:A134)</f>
        <v>4</v>
      </c>
      <c r="I32" s="124"/>
      <c r="J32" s="125"/>
      <c r="K32" s="118" t="s">
        <v>61</v>
      </c>
      <c r="L32" s="119">
        <f>COUNTIF(F23:F26,"КМС")</f>
        <v>3</v>
      </c>
    </row>
    <row r="33" spans="1:12" x14ac:dyDescent="0.2">
      <c r="A33" s="109"/>
      <c r="B33" s="110"/>
      <c r="C33" s="126"/>
      <c r="D33" s="110"/>
      <c r="E33" s="121"/>
      <c r="F33" s="122"/>
      <c r="G33" s="123" t="s">
        <v>181</v>
      </c>
      <c r="H33" s="115">
        <f>COUNTIF(A23:A133,"ЛИМ")</f>
        <v>0</v>
      </c>
      <c r="I33" s="124"/>
      <c r="J33" s="125"/>
      <c r="K33" s="118" t="s">
        <v>170</v>
      </c>
      <c r="L33" s="119">
        <f>COUNTIF(F23:F26,"1 СР")</f>
        <v>1</v>
      </c>
    </row>
    <row r="34" spans="1:12" x14ac:dyDescent="0.2">
      <c r="A34" s="109"/>
      <c r="B34" s="110"/>
      <c r="C34" s="110"/>
      <c r="D34" s="110"/>
      <c r="E34" s="121"/>
      <c r="F34" s="122"/>
      <c r="G34" s="123" t="s">
        <v>182</v>
      </c>
      <c r="H34" s="115">
        <f>COUNTIF(A23:A133,"НФ")</f>
        <v>0</v>
      </c>
      <c r="I34" s="124"/>
      <c r="J34" s="125"/>
      <c r="K34" s="118" t="s">
        <v>169</v>
      </c>
      <c r="L34" s="119">
        <f>COUNTIF(F23:F26,"2 СР")</f>
        <v>0</v>
      </c>
    </row>
    <row r="35" spans="1:12" x14ac:dyDescent="0.2">
      <c r="A35" s="109"/>
      <c r="B35" s="110"/>
      <c r="C35" s="110"/>
      <c r="D35" s="110"/>
      <c r="E35" s="121"/>
      <c r="F35" s="122"/>
      <c r="G35" s="123" t="s">
        <v>183</v>
      </c>
      <c r="H35" s="115">
        <f>COUNTIF(A23:A133,"ДСКВ")</f>
        <v>0</v>
      </c>
      <c r="I35" s="124"/>
      <c r="J35" s="125"/>
      <c r="K35" s="118" t="s">
        <v>168</v>
      </c>
      <c r="L35" s="119">
        <f>COUNTIF(F23:F27,"3 СР")</f>
        <v>0</v>
      </c>
    </row>
    <row r="36" spans="1:12" x14ac:dyDescent="0.2">
      <c r="A36" s="109"/>
      <c r="B36" s="110"/>
      <c r="C36" s="110"/>
      <c r="D36" s="110"/>
      <c r="E36" s="127"/>
      <c r="F36" s="128"/>
      <c r="G36" s="123" t="s">
        <v>184</v>
      </c>
      <c r="H36" s="115">
        <f>COUNTIF(A23:A133,"НС")</f>
        <v>0</v>
      </c>
      <c r="I36" s="129"/>
      <c r="J36" s="130"/>
      <c r="K36" s="135"/>
      <c r="L36" s="136"/>
    </row>
    <row r="37" spans="1:12" x14ac:dyDescent="0.2">
      <c r="A37" s="109"/>
      <c r="B37" s="131"/>
      <c r="C37" s="131"/>
      <c r="D37" s="110"/>
      <c r="E37" s="132"/>
      <c r="F37" s="137"/>
      <c r="G37" s="137"/>
      <c r="H37" s="138"/>
      <c r="I37" s="139"/>
      <c r="J37" s="140"/>
      <c r="K37" s="137"/>
      <c r="L37" s="133"/>
    </row>
    <row r="38" spans="1:12" ht="15.75" x14ac:dyDescent="0.2">
      <c r="A38" s="213" t="s">
        <v>51</v>
      </c>
      <c r="B38" s="214"/>
      <c r="C38" s="214"/>
      <c r="D38" s="214"/>
      <c r="E38" s="214" t="s">
        <v>52</v>
      </c>
      <c r="F38" s="214"/>
      <c r="G38" s="214"/>
      <c r="H38" s="214" t="s">
        <v>53</v>
      </c>
      <c r="I38" s="214"/>
      <c r="J38" s="214" t="s">
        <v>204</v>
      </c>
      <c r="K38" s="214"/>
      <c r="L38" s="215"/>
    </row>
    <row r="39" spans="1:12" x14ac:dyDescent="0.2">
      <c r="A39" s="203"/>
      <c r="B39" s="204"/>
      <c r="C39" s="204"/>
      <c r="D39" s="204"/>
      <c r="E39" s="204"/>
      <c r="F39" s="205"/>
      <c r="G39" s="205"/>
      <c r="H39" s="205"/>
      <c r="I39" s="205"/>
      <c r="J39" s="205"/>
      <c r="K39" s="205"/>
      <c r="L39" s="206"/>
    </row>
    <row r="40" spans="1:12" x14ac:dyDescent="0.2">
      <c r="A40" s="166"/>
      <c r="B40" s="167"/>
      <c r="C40" s="167"/>
      <c r="D40" s="167"/>
      <c r="E40" s="141"/>
      <c r="F40" s="167"/>
      <c r="G40" s="167"/>
      <c r="H40" s="138"/>
      <c r="I40" s="138"/>
      <c r="J40" s="167"/>
      <c r="K40" s="167"/>
      <c r="L40" s="168"/>
    </row>
    <row r="41" spans="1:12" x14ac:dyDescent="0.2">
      <c r="A41" s="166"/>
      <c r="B41" s="167"/>
      <c r="C41" s="167"/>
      <c r="D41" s="167"/>
      <c r="E41" s="141"/>
      <c r="F41" s="167"/>
      <c r="G41" s="167"/>
      <c r="H41" s="138"/>
      <c r="I41" s="138"/>
      <c r="J41" s="167"/>
      <c r="K41" s="167"/>
      <c r="L41" s="168"/>
    </row>
    <row r="42" spans="1:12" x14ac:dyDescent="0.2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7"/>
    </row>
    <row r="43" spans="1:12" x14ac:dyDescent="0.2">
      <c r="A43" s="203"/>
      <c r="B43" s="204"/>
      <c r="C43" s="204"/>
      <c r="D43" s="204"/>
      <c r="E43" s="204"/>
      <c r="F43" s="238"/>
      <c r="G43" s="238"/>
      <c r="H43" s="238"/>
      <c r="I43" s="238"/>
      <c r="J43" s="238"/>
      <c r="K43" s="238"/>
      <c r="L43" s="239"/>
    </row>
    <row r="44" spans="1:12" ht="13.5" thickBot="1" x14ac:dyDescent="0.25">
      <c r="A44" s="235"/>
      <c r="B44" s="236"/>
      <c r="C44" s="236"/>
      <c r="D44" s="236"/>
      <c r="E44" s="236" t="str">
        <f>G17</f>
        <v>ЛЕБЕДЕВ А.Ю. (ВК, г. ХАБАРОВСК)</v>
      </c>
      <c r="F44" s="236"/>
      <c r="G44" s="236"/>
      <c r="H44" s="236" t="str">
        <f>G18</f>
        <v>ЖЕРЕБЦОВА М.С. (ВК, г. ЧИТА)</v>
      </c>
      <c r="I44" s="236"/>
      <c r="J44" s="236" t="str">
        <f>G19</f>
        <v>КЛЮЧНИКОВА О.А. (ВК, г. ЧИТА)</v>
      </c>
      <c r="K44" s="236"/>
      <c r="L44" s="237"/>
    </row>
    <row r="45" spans="1:12" ht="13.5" thickTop="1" x14ac:dyDescent="0.2"/>
  </sheetData>
  <sortState ref="A23:U120">
    <sortCondition ref="A23:A120"/>
  </sortState>
  <mergeCells count="41">
    <mergeCell ref="A44:D44"/>
    <mergeCell ref="E44:G44"/>
    <mergeCell ref="H44:I44"/>
    <mergeCell ref="J44:L44"/>
    <mergeCell ref="A43:E43"/>
    <mergeCell ref="F43:L43"/>
    <mergeCell ref="M21:M22"/>
    <mergeCell ref="N21:N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J21:J22"/>
    <mergeCell ref="A7:L7"/>
    <mergeCell ref="A1:L1"/>
    <mergeCell ref="A2:L2"/>
    <mergeCell ref="A3:L3"/>
    <mergeCell ref="A4:L4"/>
    <mergeCell ref="A6:L6"/>
    <mergeCell ref="H15:L15"/>
    <mergeCell ref="A39:E39"/>
    <mergeCell ref="F39:L39"/>
    <mergeCell ref="A42:E42"/>
    <mergeCell ref="F42:L42"/>
    <mergeCell ref="A28:F28"/>
    <mergeCell ref="G28:L28"/>
    <mergeCell ref="H21:H22"/>
    <mergeCell ref="I21:I22"/>
    <mergeCell ref="A38:D38"/>
    <mergeCell ref="E38:G38"/>
    <mergeCell ref="H38:I38"/>
    <mergeCell ref="J38:L38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8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инд гонка на время без отсечек</vt:lpstr>
      <vt:lpstr>'инд гонка на время без отсечек'!Заголовки_для_печати</vt:lpstr>
      <vt:lpstr>'Стартовый протокол'!Заголовки_для_печати</vt:lpstr>
      <vt:lpstr>'инд гонка на время без отсечек'!Область_печати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2021-04-27T09:33:46Z</cp:lastPrinted>
  <dcterms:created xsi:type="dcterms:W3CDTF">2021-04-24T14:29:38Z</dcterms:created>
  <dcterms:modified xsi:type="dcterms:W3CDTF">2022-12-08T02:08:17Z</dcterms:modified>
</cp:coreProperties>
</file>