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Ю" sheetId="83" r:id="rId1"/>
  </sheets>
  <definedNames>
    <definedName name="_xlnm.Print_Titles" localSheetId="0">'итог Ю'!$21:$21</definedName>
    <definedName name="_xlnm.Print_Area" localSheetId="0">'итог Ю'!$A$1:$L$84</definedName>
  </definedNames>
  <calcPr calcId="152511"/>
</workbook>
</file>

<file path=xl/calcChain.xml><?xml version="1.0" encoding="utf-8"?>
<calcChain xmlns="http://schemas.openxmlformats.org/spreadsheetml/2006/main">
  <c r="J22" i="83" l="1"/>
  <c r="I60" i="83"/>
  <c r="J60" i="83"/>
  <c r="I61" i="83"/>
  <c r="J61" i="83"/>
  <c r="I62" i="83"/>
  <c r="J62" i="83"/>
  <c r="I63" i="83"/>
  <c r="J63" i="83"/>
  <c r="I64" i="83"/>
  <c r="J64" i="83"/>
  <c r="I65" i="83"/>
  <c r="J65" i="83"/>
  <c r="I23" i="83" l="1"/>
  <c r="I45" i="83" l="1"/>
  <c r="J45" i="83"/>
  <c r="I46" i="83"/>
  <c r="J46" i="83"/>
  <c r="I47" i="83"/>
  <c r="J47" i="83"/>
  <c r="I48" i="83"/>
  <c r="J48" i="83"/>
  <c r="I49" i="83"/>
  <c r="J49" i="83"/>
  <c r="I50" i="83"/>
  <c r="J50" i="83"/>
  <c r="I51" i="83"/>
  <c r="J51" i="83"/>
  <c r="I52" i="83"/>
  <c r="J52" i="83"/>
  <c r="I53" i="83"/>
  <c r="J53" i="83"/>
  <c r="I54" i="83"/>
  <c r="J54" i="83"/>
  <c r="I55" i="83"/>
  <c r="J55" i="83"/>
  <c r="I56" i="83"/>
  <c r="J56" i="83"/>
  <c r="I57" i="83"/>
  <c r="J57" i="83"/>
  <c r="I58" i="83"/>
  <c r="J58" i="83"/>
  <c r="I59" i="83"/>
  <c r="J59" i="83"/>
  <c r="J23" i="83" l="1"/>
  <c r="J24" i="83"/>
  <c r="J25" i="83"/>
  <c r="J26" i="83"/>
  <c r="J27" i="83"/>
  <c r="J28" i="83"/>
  <c r="J29" i="83"/>
  <c r="J30" i="83"/>
  <c r="J31" i="83"/>
  <c r="J32" i="83"/>
  <c r="J33" i="83"/>
  <c r="J34" i="83"/>
  <c r="J35" i="83"/>
  <c r="J36" i="83"/>
  <c r="J37" i="83"/>
  <c r="J38" i="83"/>
  <c r="J39" i="83"/>
  <c r="J40" i="83"/>
  <c r="J41" i="83"/>
  <c r="J42" i="83"/>
  <c r="J43" i="83"/>
  <c r="J44" i="83"/>
  <c r="I24" i="83"/>
  <c r="I25" i="83"/>
  <c r="I26" i="83"/>
  <c r="I27" i="83"/>
  <c r="I28" i="83"/>
  <c r="I29" i="83"/>
  <c r="I30" i="83"/>
  <c r="I31" i="83"/>
  <c r="I32" i="83"/>
  <c r="I33" i="83"/>
  <c r="I34" i="83"/>
  <c r="I35" i="83"/>
  <c r="I36" i="83"/>
  <c r="I37" i="83"/>
  <c r="I38" i="83"/>
  <c r="I39" i="83"/>
  <c r="I40" i="83"/>
  <c r="I41" i="83"/>
  <c r="I42" i="83"/>
  <c r="I43" i="83"/>
  <c r="I44" i="83"/>
  <c r="H84" i="83"/>
  <c r="H74" i="83"/>
  <c r="H73" i="83"/>
  <c r="H76" i="83"/>
  <c r="H75" i="83"/>
  <c r="H72" i="83"/>
  <c r="H71" i="83" l="1"/>
  <c r="H70" i="83" s="1"/>
  <c r="J84" i="83"/>
  <c r="E84" i="83"/>
  <c r="L71" i="83" l="1"/>
  <c r="L73" i="83" l="1"/>
  <c r="L72" i="83"/>
  <c r="L70" i="83"/>
  <c r="L69" i="83"/>
  <c r="L75" i="83"/>
  <c r="L74" i="83"/>
</calcChain>
</file>

<file path=xl/sharedStrings.xml><?xml version="1.0" encoding="utf-8"?>
<sst xmlns="http://schemas.openxmlformats.org/spreadsheetml/2006/main" count="249" uniqueCount="162">
  <si>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</si>
  <si>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</si>
  <si>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</si>
  <si>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</si>
  <si>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</si>
  <si>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</si>
  <si>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</si>
  <si>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</si>
  <si>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</si>
  <si>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</si>
  <si>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</si>
  <si>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</si>
  <si>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</si>
  <si>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</si>
  <si>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</si>
  <si>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</si>
  <si>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</si>
  <si>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</si>
  <si>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</si>
  <si>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</si>
  <si>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</si>
  <si>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</si>
  <si>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</si>
  <si>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</si>
  <si>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</si>
  <si>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</si>
  <si>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</si>
  <si>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</si>
  <si>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</si>
  <si>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</si>
  <si>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</si>
  <si>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</si>
  <si>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</si>
  <si>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</si>
  <si>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</si>
  <si>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</si>
  <si>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</si>
  <si>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</si>
  <si>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</si>
  <si>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</si>
  <si>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</si>
  <si>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</si>
  <si>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</si>
  <si>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ДИСТАНЦИЯ: ДЛИНА КРУГА/КРУГОВ</t>
  </si>
  <si>
    <t>Москва</t>
  </si>
  <si>
    <t>НС</t>
  </si>
  <si>
    <t>Осадки: без осадков</t>
  </si>
  <si>
    <t>Ветер:</t>
  </si>
  <si>
    <t>24.04.2006</t>
  </si>
  <si>
    <t xml:space="preserve"> МАКСИМАЛЬНЫЙ ПЕРЕПАД (HD):</t>
  </si>
  <si>
    <t xml:space="preserve"> СУММА ПЕРЕПАДОВ (ТС):</t>
  </si>
  <si>
    <t>Юноши 15-16 лет</t>
  </si>
  <si>
    <t>Барушко Никита</t>
  </si>
  <si>
    <t>28.08.2006</t>
  </si>
  <si>
    <t>Аверин Алексей</t>
  </si>
  <si>
    <t>19.03.2006</t>
  </si>
  <si>
    <t>Толубаев Егор</t>
  </si>
  <si>
    <t>13.03.2007</t>
  </si>
  <si>
    <t>16.11.2006</t>
  </si>
  <si>
    <t>Ахтамов Кирилл</t>
  </si>
  <si>
    <t>13.07.2007</t>
  </si>
  <si>
    <t>Горшков Арсений</t>
  </si>
  <si>
    <t>23.02.2006</t>
  </si>
  <si>
    <t>Клыпин Никита</t>
  </si>
  <si>
    <t>Уразов Артем</t>
  </si>
  <si>
    <t>04.09.2007</t>
  </si>
  <si>
    <t>Ворганов Максим</t>
  </si>
  <si>
    <t>20.09.2007</t>
  </si>
  <si>
    <t>Исламов Илья</t>
  </si>
  <si>
    <t>Лобчук Дмитрий</t>
  </si>
  <si>
    <t>06.06.2006</t>
  </si>
  <si>
    <t>Катаржнов Михаил</t>
  </si>
  <si>
    <t>Малянов Семен</t>
  </si>
  <si>
    <t>31.08.2006</t>
  </si>
  <si>
    <t>Абрамов Матвей</t>
  </si>
  <si>
    <t>02.08.2007</t>
  </si>
  <si>
    <t>Силаев Илья</t>
  </si>
  <si>
    <t>Елатов Андрей</t>
  </si>
  <si>
    <t>12.10.2007</t>
  </si>
  <si>
    <t>НАЗВАНИЕ ТРАССЫ / РЕГ. НОМЕР: дорога на село Сосновка</t>
  </si>
  <si>
    <t>НАЧАЛО ГОНКИ: 11ч 00м</t>
  </si>
  <si>
    <t>Шоссе - индивидуальная гонка на время</t>
  </si>
  <si>
    <t>ВСЕРОССИЙСКИЕ СОРЕВНОВАНИЯ</t>
  </si>
  <si>
    <t>Министерство молодежной политики и спорта Саратовской области</t>
  </si>
  <si>
    <t>Саратовская региональная физкультурно-спортивная общественная организация</t>
  </si>
  <si>
    <t>"Федерация велосипедного спорта"</t>
  </si>
  <si>
    <t>НА КУБОК ЗМС СССР Ф. ТАРАЧКОВА</t>
  </si>
  <si>
    <t>№ ЕКП 2022: 5099</t>
  </si>
  <si>
    <t>ВОСТРУХИН М.Н. (ВК, г. САРАТОВ)</t>
  </si>
  <si>
    <t>ГАЙДАРЕНКО С.С. (1К, г. САРАТОВ)</t>
  </si>
  <si>
    <t>ТРУШИН Б.К. (ВК, г. САРАТОВ)</t>
  </si>
  <si>
    <t>ИРКУТСКАЯ ОБЛАСТЬ</t>
  </si>
  <si>
    <t>Саргсян Адам</t>
  </si>
  <si>
    <t>19.08.2007</t>
  </si>
  <si>
    <t>21.11.2006</t>
  </si>
  <si>
    <t>ВОРОНЕЖСКАЯ ОБЛАСТЬ</t>
  </si>
  <si>
    <t>29.06.2006</t>
  </si>
  <si>
    <t>САРАТОВСКАЯ ОБЛАСТЬ</t>
  </si>
  <si>
    <t>Живечков Илья</t>
  </si>
  <si>
    <t>НИЖЕГОРОДСКАЯ ОБЛАСТЬ</t>
  </si>
  <si>
    <t>Карпунин Дмитрий</t>
  </si>
  <si>
    <t>26.09.2007</t>
  </si>
  <si>
    <t>Крисанов Кирилл</t>
  </si>
  <si>
    <t>04.10.2007</t>
  </si>
  <si>
    <t>20.07.2007</t>
  </si>
  <si>
    <t>Асанов Мустафа</t>
  </si>
  <si>
    <t>17.12.2007</t>
  </si>
  <si>
    <t>УЛЬЯНОВСКАЯ ОБЛАСТЬ</t>
  </si>
  <si>
    <t>Водопьянов Михаил</t>
  </si>
  <si>
    <t>12.05.2007</t>
  </si>
  <si>
    <t>Кудряшов Александр</t>
  </si>
  <si>
    <t>21.10.2007</t>
  </si>
  <si>
    <t>Юрков Михаил</t>
  </si>
  <si>
    <t>01.01.2007</t>
  </si>
  <si>
    <t>ПЕНЗЕНСКАЯ ОБЛАСТЬ</t>
  </si>
  <si>
    <t>Ткачев Дмитрий</t>
  </si>
  <si>
    <t>ВОЛГОГРАДСКАЯ ОБЛАСТЬ</t>
  </si>
  <si>
    <t>Кузин Игорь</t>
  </si>
  <si>
    <t>16.09.2007</t>
  </si>
  <si>
    <t>Антонов Виктор</t>
  </si>
  <si>
    <t>24.12.2006</t>
  </si>
  <si>
    <t>РЕСПУБЛИКА МОРДОВИЯ</t>
  </si>
  <si>
    <t>Глухов Константин</t>
  </si>
  <si>
    <t>13.10.2006</t>
  </si>
  <si>
    <t>Шамшединов Артем</t>
  </si>
  <si>
    <t>30.01.2006</t>
  </si>
  <si>
    <t>Сафуллин Динар</t>
  </si>
  <si>
    <t>25.10.2007</t>
  </si>
  <si>
    <t>Никифоров Семен</t>
  </si>
  <si>
    <t>07.11.2007</t>
  </si>
  <si>
    <t>Свиридов Артем</t>
  </si>
  <si>
    <t>Фокин Георгий</t>
  </si>
  <si>
    <t>01.01.2006</t>
  </si>
  <si>
    <t>Минликаев Кирилл</t>
  </si>
  <si>
    <t>07.09.2007</t>
  </si>
  <si>
    <t>Васильев Дмитрий</t>
  </si>
  <si>
    <t>26.06.2006</t>
  </si>
  <si>
    <t>Бородихин Данила</t>
  </si>
  <si>
    <t>16.12.2007</t>
  </si>
  <si>
    <t>Кабулов Андрей</t>
  </si>
  <si>
    <t>29.04.2007</t>
  </si>
  <si>
    <t>Мареев Роман</t>
  </si>
  <si>
    <t>Архипов Кирилл</t>
  </si>
  <si>
    <t>19.12.2006</t>
  </si>
  <si>
    <t>Исакин Николай</t>
  </si>
  <si>
    <t>09.03.2006</t>
  </si>
  <si>
    <t>Лисовский Никита</t>
  </si>
  <si>
    <t>08.04.2006</t>
  </si>
  <si>
    <t>Терентьев Егор</t>
  </si>
  <si>
    <t>Толстов Егор</t>
  </si>
  <si>
    <t>Плотников Роман</t>
  </si>
  <si>
    <t>Антонов Егор</t>
  </si>
  <si>
    <t>19.09.2007</t>
  </si>
  <si>
    <t>Температура: +35</t>
  </si>
  <si>
    <t>Влажность: 23 %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</si>
  <si>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08 АВГУСТА 2022 ГОДА</t>
    </r>
  </si>
  <si>
    <t>ОКОНЧАНИЕ ГОНКИ: 12ч 59м</t>
  </si>
  <si>
    <t>№ ВРВС: 0080601611Я</t>
  </si>
  <si>
    <t>15 км/4</t>
  </si>
  <si>
    <t>Рассветов Максим</t>
  </si>
  <si>
    <t>25.09.2006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</si>
  <si>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Саратов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</si>
</sst>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0&quot; км&quot;"/>
    <numFmt numFmtId="166" formatCode="h:mm:ss.00"/>
  </numFmts>
  <fonts count="4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5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5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center" vertical="center"/>
    </xf>
    <xf numFmtId="49" fontId="18" fillId="0" borderId="17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49" fontId="18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21" fontId="18" fillId="0" borderId="0" xfId="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46" fillId="0" borderId="1" xfId="13" applyFont="1" applyFill="1" applyBorder="1" applyAlignment="1">
      <alignment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46" fillId="0" borderId="40" xfId="13" applyFont="1" applyFill="1" applyBorder="1" applyAlignment="1">
      <alignment vertical="center" wrapText="1"/>
    </xf>
    <xf numFmtId="14" fontId="46" fillId="0" borderId="40" xfId="8" applyNumberFormat="1" applyFont="1" applyFill="1" applyBorder="1" applyAlignment="1">
      <alignment horizontal="center" vertical="center" wrapText="1"/>
    </xf>
    <xf numFmtId="0" fontId="46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7" fillId="0" borderId="42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8" fillId="0" borderId="6" xfId="2" applyFont="1" applyBorder="1" applyAlignment="1">
      <alignment horizontal="right" vertical="center"/>
    </xf>
    <xf numFmtId="0" fontId="18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7" fillId="2" borderId="33" xfId="2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166" fontId="10" fillId="0" borderId="19" xfId="0" applyNumberFormat="1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21" fontId="10" fillId="0" borderId="1" xfId="0" applyNumberFormat="1" applyFont="1" applyFill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21" fontId="10" fillId="0" borderId="40" xfId="0" applyNumberFormat="1" applyFont="1" applyFill="1" applyBorder="1" applyAlignment="1">
      <alignment horizontal="center" vertical="center"/>
    </xf>
    <xf numFmtId="21" fontId="10" fillId="0" borderId="40" xfId="0" applyNumberFormat="1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7" fillId="4" borderId="21" xfId="2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422225</xdr:colOff>
      <xdr:row>0</xdr:row>
      <xdr:rowOff>122465</xdr:rowOff>
    </xdr:from>
    <xdr:to>
      <xdr:col>11</xdr:col>
      <xdr:colOff>1482711</xdr:colOff>
      <xdr:row>2</xdr:row>
      <xdr:rowOff>258534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3296" y="122465"/>
          <a:ext cx="1060486" cy="6803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54427</xdr:rowOff>
    </xdr:from>
    <xdr:to>
      <xdr:col>2</xdr:col>
      <xdr:colOff>318154</xdr:colOff>
      <xdr:row>3</xdr:row>
      <xdr:rowOff>68035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427"/>
          <a:ext cx="1270654" cy="830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85"/>
  <sheetViews>
    <sheetView tabSelected="1" view="pageBreakPreview" zoomScale="70" zoomScaleNormal="90" zoomScaleSheetLayoutView="70" workbookViewId="0">
      <selection activeCell="A6" sqref="A6:L6"/>
    </sheetView>
  </sheetViews>
  <sheetFormatPr defaultColWidth="9.140625" defaultRowHeight="12.75" x14ac:dyDescent="0.2"/>
  <cols>
    <col min="1" max="1" width="7" style="6" customWidth="1"/>
    <col min="2" max="2" width="7.28515625" style="19" bestFit="1" customWidth="1"/>
    <col min="3" max="3" width="13.28515625" style="19" customWidth="1"/>
    <col min="4" max="4" width="19.5703125" style="6" customWidth="1"/>
    <col min="5" max="5" width="11.28515625" style="6" customWidth="1"/>
    <col min="6" max="6" width="7.85546875" style="6" bestFit="1" customWidth="1"/>
    <col min="7" max="7" width="22.42578125" style="6" customWidth="1"/>
    <col min="8" max="8" width="16.85546875" style="6" customWidth="1"/>
    <col min="9" max="9" width="15.7109375" style="6" customWidth="1"/>
    <col min="10" max="10" width="10.5703125" style="6" customWidth="1"/>
    <col min="11" max="11" width="12.85546875" style="6" customWidth="1"/>
    <col min="12" max="12" width="24.5703125" style="6" customWidth="1"/>
    <col min="13" max="13" width="5" style="6" customWidth="1"/>
    <col min="14" max="18" width="5.7109375" style="6" customWidth="1"/>
    <col min="19" max="16384" width="9.140625" style="6"/>
  </cols>
  <sheetData>
    <row r="1" spans="1:19" ht="21.75" customHeight="1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9" ht="21.75" customHeight="1" x14ac:dyDescent="0.2">
      <c r="A2" s="129" t="s">
        <v>83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9" ht="21.75" customHeight="1" x14ac:dyDescent="0.2">
      <c r="A3" s="129" t="s">
        <v>10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9" ht="21.75" customHeight="1" x14ac:dyDescent="0.2">
      <c r="A4" s="129" t="s">
        <v>84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9" ht="22.5" customHeight="1" x14ac:dyDescent="0.2">
      <c r="A5" s="129" t="s">
        <v>85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9" s="7" customFormat="1" ht="28.5" x14ac:dyDescent="0.2">
      <c r="A6" s="130" t="s">
        <v>82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S6"/>
    </row>
    <row r="7" spans="1:19" s="7" customFormat="1" ht="19.5" customHeight="1" x14ac:dyDescent="0.2">
      <c r="A7" s="120" t="s">
        <v>17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9" s="7" customFormat="1" ht="23.25" customHeight="1" thickBot="1" x14ac:dyDescent="0.25">
      <c r="A8" s="120" t="s">
        <v>86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9" ht="19.5" customHeight="1" thickTop="1" x14ac:dyDescent="0.2">
      <c r="A9" s="121" t="s">
        <v>25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3"/>
    </row>
    <row r="10" spans="1:19" ht="18" customHeight="1" x14ac:dyDescent="0.2">
      <c r="A10" s="117" t="s">
        <v>81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9"/>
    </row>
    <row r="11" spans="1:19" ht="19.5" customHeight="1" x14ac:dyDescent="0.2">
      <c r="A11" s="117" t="s">
        <v>51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9"/>
    </row>
    <row r="12" spans="1:19" ht="15.75" x14ac:dyDescent="0.2">
      <c r="A12" s="5" t="s">
        <v>161</v>
      </c>
      <c r="B12" s="8"/>
      <c r="C12" s="8"/>
      <c r="D12" s="9"/>
      <c r="E12" s="10"/>
      <c r="F12" s="10"/>
      <c r="G12" s="11" t="s">
        <v>80</v>
      </c>
      <c r="H12" s="10"/>
      <c r="I12" s="12"/>
      <c r="J12" s="12"/>
      <c r="K12" s="1"/>
      <c r="L12" s="2" t="s">
        <v>157</v>
      </c>
    </row>
    <row r="13" spans="1:19" ht="15.75" x14ac:dyDescent="0.2">
      <c r="A13" s="13" t="s">
        <v>155</v>
      </c>
      <c r="B13" s="14"/>
      <c r="C13" s="14"/>
      <c r="D13" s="15"/>
      <c r="E13" s="15"/>
      <c r="F13" s="15"/>
      <c r="G13" s="16" t="s">
        <v>156</v>
      </c>
      <c r="H13" s="15"/>
      <c r="I13" s="17"/>
      <c r="J13" s="17"/>
      <c r="K13" s="3"/>
      <c r="L13" s="4" t="s">
        <v>87</v>
      </c>
    </row>
    <row r="14" spans="1:19" ht="6" customHeight="1" x14ac:dyDescent="0.2">
      <c r="A14" s="18"/>
      <c r="D14" s="20"/>
      <c r="I14" s="21"/>
      <c r="J14" s="21"/>
      <c r="K14" s="21"/>
      <c r="L14" s="22"/>
    </row>
    <row r="15" spans="1:19" ht="15" x14ac:dyDescent="0.2">
      <c r="A15" s="110" t="s">
        <v>9</v>
      </c>
      <c r="B15" s="111"/>
      <c r="C15" s="111"/>
      <c r="D15" s="111"/>
      <c r="E15" s="111"/>
      <c r="F15" s="111"/>
      <c r="G15" s="112"/>
      <c r="H15" s="113" t="s">
        <v>1</v>
      </c>
      <c r="I15" s="111"/>
      <c r="J15" s="111"/>
      <c r="K15" s="111"/>
      <c r="L15" s="114"/>
    </row>
    <row r="16" spans="1:19" ht="15" x14ac:dyDescent="0.2">
      <c r="A16" s="23" t="s">
        <v>19</v>
      </c>
      <c r="B16" s="24"/>
      <c r="C16" s="24"/>
      <c r="D16" s="25"/>
      <c r="E16" s="26"/>
      <c r="F16" s="25"/>
      <c r="G16" s="27"/>
      <c r="H16" s="28" t="s">
        <v>79</v>
      </c>
      <c r="I16" s="29"/>
      <c r="J16" s="29"/>
      <c r="K16" s="45"/>
      <c r="L16" s="30"/>
    </row>
    <row r="17" spans="1:12" ht="15" x14ac:dyDescent="0.2">
      <c r="A17" s="23" t="s">
        <v>20</v>
      </c>
      <c r="B17" s="45"/>
      <c r="C17" s="45"/>
      <c r="D17" s="31"/>
      <c r="F17" s="31"/>
      <c r="G17" s="83" t="s">
        <v>88</v>
      </c>
      <c r="H17" s="28" t="s">
        <v>49</v>
      </c>
      <c r="I17" s="29"/>
      <c r="J17" s="29"/>
      <c r="K17" s="45"/>
      <c r="L17" s="32"/>
    </row>
    <row r="18" spans="1:12" ht="15" x14ac:dyDescent="0.2">
      <c r="A18" s="33" t="s">
        <v>21</v>
      </c>
      <c r="B18" s="24"/>
      <c r="C18" s="24"/>
      <c r="D18" s="29"/>
      <c r="E18" s="26"/>
      <c r="F18" s="25"/>
      <c r="G18" s="34" t="s">
        <v>89</v>
      </c>
      <c r="H18" s="28" t="s">
        <v>50</v>
      </c>
      <c r="I18" s="29"/>
      <c r="J18" s="29"/>
      <c r="K18" s="45"/>
      <c r="L18" s="32"/>
    </row>
    <row r="19" spans="1:12" ht="15.75" thickBot="1" x14ac:dyDescent="0.25">
      <c r="A19" s="71" t="s">
        <v>22</v>
      </c>
      <c r="B19" s="72"/>
      <c r="C19" s="72"/>
      <c r="D19" s="73"/>
      <c r="E19" s="73"/>
      <c r="F19" s="74"/>
      <c r="G19" s="84" t="s">
        <v>90</v>
      </c>
      <c r="H19" s="75" t="s">
        <v>43</v>
      </c>
      <c r="I19" s="73"/>
      <c r="J19" s="76">
        <v>60</v>
      </c>
      <c r="K19" s="72"/>
      <c r="L19" s="77" t="s">
        <v>158</v>
      </c>
    </row>
    <row r="20" spans="1:12" ht="9" customHeight="1" thickTop="1" thickBot="1" x14ac:dyDescent="0.25">
      <c r="A20" s="18"/>
      <c r="L20" s="35"/>
    </row>
    <row r="21" spans="1:12" s="36" customFormat="1" ht="25.5" customHeight="1" thickTop="1" x14ac:dyDescent="0.2">
      <c r="A21" s="79" t="s">
        <v>6</v>
      </c>
      <c r="B21" s="80" t="s">
        <v>12</v>
      </c>
      <c r="C21" s="80" t="s">
        <v>18</v>
      </c>
      <c r="D21" s="80" t="s">
        <v>2</v>
      </c>
      <c r="E21" s="80" t="s">
        <v>42</v>
      </c>
      <c r="F21" s="80" t="s">
        <v>8</v>
      </c>
      <c r="G21" s="80" t="s">
        <v>13</v>
      </c>
      <c r="H21" s="80" t="s">
        <v>7</v>
      </c>
      <c r="I21" s="80" t="s">
        <v>24</v>
      </c>
      <c r="J21" s="80" t="s">
        <v>23</v>
      </c>
      <c r="K21" s="81" t="s">
        <v>26</v>
      </c>
      <c r="L21" s="82" t="s">
        <v>14</v>
      </c>
    </row>
    <row r="22" spans="1:12" ht="24.75" customHeight="1" x14ac:dyDescent="0.2">
      <c r="A22" s="93">
        <v>1</v>
      </c>
      <c r="B22" s="94">
        <v>5</v>
      </c>
      <c r="C22" s="94">
        <v>10113498771</v>
      </c>
      <c r="D22" s="62" t="s">
        <v>54</v>
      </c>
      <c r="E22" s="63" t="s">
        <v>55</v>
      </c>
      <c r="F22" s="102" t="s">
        <v>15</v>
      </c>
      <c r="G22" s="64" t="s">
        <v>44</v>
      </c>
      <c r="H22" s="106">
        <v>6.548611111111112E-2</v>
      </c>
      <c r="I22" s="106"/>
      <c r="J22" s="61">
        <f>$J$19/(HOUR(H22)+MINUTE(H22)/60+SECOND(H22)/3600)</f>
        <v>38.176033934252388</v>
      </c>
      <c r="K22" s="65"/>
      <c r="L22" s="98"/>
    </row>
    <row r="23" spans="1:12" ht="24.75" customHeight="1" x14ac:dyDescent="0.2">
      <c r="A23" s="93">
        <v>2</v>
      </c>
      <c r="B23" s="94">
        <v>7</v>
      </c>
      <c r="C23" s="94">
        <v>10117352095</v>
      </c>
      <c r="D23" s="62" t="s">
        <v>92</v>
      </c>
      <c r="E23" s="63" t="s">
        <v>93</v>
      </c>
      <c r="F23" s="102" t="s">
        <v>15</v>
      </c>
      <c r="G23" s="64" t="s">
        <v>44</v>
      </c>
      <c r="H23" s="106">
        <v>6.9444444444444434E-2</v>
      </c>
      <c r="I23" s="107">
        <f>H23-$H$22</f>
        <v>3.9583333333333137E-3</v>
      </c>
      <c r="J23" s="61">
        <f t="shared" ref="J23:J44" si="0">$J$19/(HOUR(H23)+MINUTE(H23)/60+SECOND(H23)/3600)</f>
        <v>36</v>
      </c>
      <c r="K23" s="65"/>
      <c r="L23" s="98"/>
    </row>
    <row r="24" spans="1:12" ht="24.75" customHeight="1" x14ac:dyDescent="0.2">
      <c r="A24" s="93">
        <v>3</v>
      </c>
      <c r="B24" s="94">
        <v>16</v>
      </c>
      <c r="C24" s="94">
        <v>10108865205</v>
      </c>
      <c r="D24" s="62" t="s">
        <v>52</v>
      </c>
      <c r="E24" s="63" t="s">
        <v>53</v>
      </c>
      <c r="F24" s="102" t="s">
        <v>15</v>
      </c>
      <c r="G24" s="64" t="s">
        <v>91</v>
      </c>
      <c r="H24" s="106">
        <v>6.9502314814814822E-2</v>
      </c>
      <c r="I24" s="107">
        <f t="shared" ref="I24:I44" si="1">H24-$H$22</f>
        <v>4.0162037037037024E-3</v>
      </c>
      <c r="J24" s="61">
        <f t="shared" si="0"/>
        <v>35.970024979184018</v>
      </c>
      <c r="K24" s="65"/>
      <c r="L24" s="98"/>
    </row>
    <row r="25" spans="1:12" ht="24.75" customHeight="1" x14ac:dyDescent="0.2">
      <c r="A25" s="93">
        <v>4</v>
      </c>
      <c r="B25" s="94">
        <v>17</v>
      </c>
      <c r="C25" s="94">
        <v>10131547845</v>
      </c>
      <c r="D25" s="62" t="s">
        <v>59</v>
      </c>
      <c r="E25" s="63" t="s">
        <v>60</v>
      </c>
      <c r="F25" s="102" t="s">
        <v>15</v>
      </c>
      <c r="G25" s="64" t="s">
        <v>91</v>
      </c>
      <c r="H25" s="106">
        <v>6.9525462962962969E-2</v>
      </c>
      <c r="I25" s="107">
        <f t="shared" si="1"/>
        <v>4.0393518518518495E-3</v>
      </c>
      <c r="J25" s="61">
        <f t="shared" si="0"/>
        <v>35.95804894289995</v>
      </c>
      <c r="K25" s="65"/>
      <c r="L25" s="98"/>
    </row>
    <row r="26" spans="1:12" ht="24.75" customHeight="1" x14ac:dyDescent="0.2">
      <c r="A26" s="93">
        <v>5</v>
      </c>
      <c r="B26" s="94">
        <v>14</v>
      </c>
      <c r="C26" s="94">
        <v>10127428274</v>
      </c>
      <c r="D26" s="62" t="s">
        <v>98</v>
      </c>
      <c r="E26" s="63" t="s">
        <v>75</v>
      </c>
      <c r="F26" s="104" t="s">
        <v>37</v>
      </c>
      <c r="G26" s="64" t="s">
        <v>99</v>
      </c>
      <c r="H26" s="106">
        <v>6.9525462962962969E-2</v>
      </c>
      <c r="I26" s="107">
        <f t="shared" si="1"/>
        <v>4.0393518518518495E-3</v>
      </c>
      <c r="J26" s="61">
        <f t="shared" si="0"/>
        <v>35.95804894289995</v>
      </c>
      <c r="K26" s="65"/>
      <c r="L26" s="98"/>
    </row>
    <row r="27" spans="1:12" ht="24.75" customHeight="1" x14ac:dyDescent="0.2">
      <c r="A27" s="93">
        <v>6</v>
      </c>
      <c r="B27" s="94">
        <v>13</v>
      </c>
      <c r="C27" s="94">
        <v>10115493739</v>
      </c>
      <c r="D27" s="62" t="s">
        <v>100</v>
      </c>
      <c r="E27" s="63" t="s">
        <v>101</v>
      </c>
      <c r="F27" s="104" t="s">
        <v>37</v>
      </c>
      <c r="G27" s="64" t="s">
        <v>99</v>
      </c>
      <c r="H27" s="106">
        <v>6.958333333333333E-2</v>
      </c>
      <c r="I27" s="107">
        <f t="shared" si="1"/>
        <v>4.0972222222222104E-3</v>
      </c>
      <c r="J27" s="61">
        <f t="shared" si="0"/>
        <v>35.928143712574851</v>
      </c>
      <c r="K27" s="65"/>
      <c r="L27" s="98"/>
    </row>
    <row r="28" spans="1:12" ht="24.75" customHeight="1" x14ac:dyDescent="0.2">
      <c r="A28" s="93">
        <v>7</v>
      </c>
      <c r="B28" s="94">
        <v>25</v>
      </c>
      <c r="C28" s="94">
        <v>10091161388</v>
      </c>
      <c r="D28" s="62" t="s">
        <v>68</v>
      </c>
      <c r="E28" s="63" t="s">
        <v>96</v>
      </c>
      <c r="F28" s="102" t="s">
        <v>15</v>
      </c>
      <c r="G28" s="64" t="s">
        <v>97</v>
      </c>
      <c r="H28" s="106">
        <v>6.958333333333333E-2</v>
      </c>
      <c r="I28" s="107">
        <f t="shared" si="1"/>
        <v>4.0972222222222104E-3</v>
      </c>
      <c r="J28" s="61">
        <f t="shared" si="0"/>
        <v>35.928143712574851</v>
      </c>
      <c r="K28" s="65"/>
      <c r="L28" s="98"/>
    </row>
    <row r="29" spans="1:12" ht="24.75" customHeight="1" x14ac:dyDescent="0.2">
      <c r="A29" s="93">
        <v>8</v>
      </c>
      <c r="B29" s="94">
        <v>3</v>
      </c>
      <c r="C29" s="94">
        <v>10104182428</v>
      </c>
      <c r="D29" s="62" t="s">
        <v>66</v>
      </c>
      <c r="E29" s="63" t="s">
        <v>67</v>
      </c>
      <c r="F29" s="104" t="s">
        <v>37</v>
      </c>
      <c r="G29" s="64" t="s">
        <v>95</v>
      </c>
      <c r="H29" s="106">
        <v>6.9606481481481478E-2</v>
      </c>
      <c r="I29" s="107">
        <f t="shared" si="1"/>
        <v>4.1203703703703576E-3</v>
      </c>
      <c r="J29" s="61">
        <f t="shared" si="0"/>
        <v>35.916195543731298</v>
      </c>
      <c r="K29" s="65"/>
      <c r="L29" s="98"/>
    </row>
    <row r="30" spans="1:12" ht="24.75" customHeight="1" x14ac:dyDescent="0.2">
      <c r="A30" s="93">
        <v>9</v>
      </c>
      <c r="B30" s="94">
        <v>4</v>
      </c>
      <c r="C30" s="94">
        <v>10090367305</v>
      </c>
      <c r="D30" s="62" t="s">
        <v>71</v>
      </c>
      <c r="E30" s="63" t="s">
        <v>94</v>
      </c>
      <c r="F30" s="104" t="s">
        <v>35</v>
      </c>
      <c r="G30" s="64" t="s">
        <v>95</v>
      </c>
      <c r="H30" s="106">
        <v>6.9629629629629639E-2</v>
      </c>
      <c r="I30" s="107">
        <f t="shared" si="1"/>
        <v>4.1435185185185186E-3</v>
      </c>
      <c r="J30" s="61">
        <f t="shared" si="0"/>
        <v>35.904255319148938</v>
      </c>
      <c r="K30" s="65"/>
      <c r="L30" s="98"/>
    </row>
    <row r="31" spans="1:12" ht="24.75" customHeight="1" x14ac:dyDescent="0.2">
      <c r="A31" s="93">
        <v>10</v>
      </c>
      <c r="B31" s="94">
        <v>20</v>
      </c>
      <c r="C31" s="94">
        <v>10128927734</v>
      </c>
      <c r="D31" s="62" t="s">
        <v>64</v>
      </c>
      <c r="E31" s="63" t="s">
        <v>65</v>
      </c>
      <c r="F31" s="102" t="s">
        <v>15</v>
      </c>
      <c r="G31" s="64" t="s">
        <v>91</v>
      </c>
      <c r="H31" s="106">
        <v>6.9641203703703705E-2</v>
      </c>
      <c r="I31" s="107">
        <f t="shared" si="1"/>
        <v>4.1550925925925852E-3</v>
      </c>
      <c r="J31" s="61">
        <f t="shared" si="0"/>
        <v>35.89828818348014</v>
      </c>
      <c r="K31" s="65"/>
      <c r="L31" s="98"/>
    </row>
    <row r="32" spans="1:12" ht="24.75" customHeight="1" x14ac:dyDescent="0.2">
      <c r="A32" s="93">
        <v>11</v>
      </c>
      <c r="B32" s="94">
        <v>12</v>
      </c>
      <c r="C32" s="94">
        <v>10115494446</v>
      </c>
      <c r="D32" s="62" t="s">
        <v>102</v>
      </c>
      <c r="E32" s="63" t="s">
        <v>103</v>
      </c>
      <c r="F32" s="104" t="s">
        <v>35</v>
      </c>
      <c r="G32" s="64" t="s">
        <v>99</v>
      </c>
      <c r="H32" s="106">
        <v>6.9710648148148147E-2</v>
      </c>
      <c r="I32" s="107">
        <f t="shared" si="1"/>
        <v>4.2245370370370267E-3</v>
      </c>
      <c r="J32" s="61">
        <f t="shared" si="0"/>
        <v>35.862526979910342</v>
      </c>
      <c r="K32" s="65"/>
      <c r="L32" s="98"/>
    </row>
    <row r="33" spans="1:12" ht="24.75" customHeight="1" x14ac:dyDescent="0.2">
      <c r="A33" s="93">
        <v>12</v>
      </c>
      <c r="B33" s="94">
        <v>8</v>
      </c>
      <c r="C33" s="94">
        <v>10100460153</v>
      </c>
      <c r="D33" s="62" t="s">
        <v>56</v>
      </c>
      <c r="E33" s="63" t="s">
        <v>57</v>
      </c>
      <c r="F33" s="102" t="s">
        <v>15</v>
      </c>
      <c r="G33" s="64" t="s">
        <v>44</v>
      </c>
      <c r="H33" s="106">
        <v>6.9722222222222227E-2</v>
      </c>
      <c r="I33" s="107">
        <f t="shared" si="1"/>
        <v>4.2361111111111072E-3</v>
      </c>
      <c r="J33" s="61">
        <f t="shared" si="0"/>
        <v>35.856573705179287</v>
      </c>
      <c r="K33" s="65"/>
      <c r="L33" s="98"/>
    </row>
    <row r="34" spans="1:12" ht="24.75" customHeight="1" x14ac:dyDescent="0.2">
      <c r="A34" s="93">
        <v>13</v>
      </c>
      <c r="B34" s="94">
        <v>27</v>
      </c>
      <c r="C34" s="94">
        <v>10096458194</v>
      </c>
      <c r="D34" s="62" t="s">
        <v>72</v>
      </c>
      <c r="E34" s="63" t="s">
        <v>73</v>
      </c>
      <c r="F34" s="102" t="s">
        <v>15</v>
      </c>
      <c r="G34" s="64" t="s">
        <v>97</v>
      </c>
      <c r="H34" s="106">
        <v>7.048611111111111E-2</v>
      </c>
      <c r="I34" s="107">
        <f t="shared" si="1"/>
        <v>4.9999999999999906E-3</v>
      </c>
      <c r="J34" s="61">
        <f t="shared" si="0"/>
        <v>35.467980295566505</v>
      </c>
      <c r="K34" s="65"/>
      <c r="L34" s="98"/>
    </row>
    <row r="35" spans="1:12" ht="24.75" customHeight="1" x14ac:dyDescent="0.2">
      <c r="A35" s="93">
        <v>14</v>
      </c>
      <c r="B35" s="94">
        <v>29</v>
      </c>
      <c r="C35" s="94">
        <v>10105935704</v>
      </c>
      <c r="D35" s="62" t="s">
        <v>74</v>
      </c>
      <c r="E35" s="63" t="s">
        <v>75</v>
      </c>
      <c r="F35" s="104" t="s">
        <v>35</v>
      </c>
      <c r="G35" s="64" t="s">
        <v>97</v>
      </c>
      <c r="H35" s="106">
        <v>7.2245370370370363E-2</v>
      </c>
      <c r="I35" s="107">
        <f t="shared" si="1"/>
        <v>6.7592592592592426E-3</v>
      </c>
      <c r="J35" s="61">
        <f t="shared" si="0"/>
        <v>34.604293495674462</v>
      </c>
      <c r="K35" s="65"/>
      <c r="L35" s="98"/>
    </row>
    <row r="36" spans="1:12" ht="24.75" customHeight="1" x14ac:dyDescent="0.2">
      <c r="A36" s="93">
        <v>15</v>
      </c>
      <c r="B36" s="94">
        <v>28</v>
      </c>
      <c r="C36" s="94">
        <v>10107339978</v>
      </c>
      <c r="D36" s="62" t="s">
        <v>69</v>
      </c>
      <c r="E36" s="63" t="s">
        <v>70</v>
      </c>
      <c r="F36" s="102" t="s">
        <v>15</v>
      </c>
      <c r="G36" s="64" t="s">
        <v>97</v>
      </c>
      <c r="H36" s="106">
        <v>7.2291666666666657E-2</v>
      </c>
      <c r="I36" s="107">
        <f t="shared" si="1"/>
        <v>6.8055555555555369E-3</v>
      </c>
      <c r="J36" s="61">
        <f t="shared" si="0"/>
        <v>34.582132564841494</v>
      </c>
      <c r="K36" s="65"/>
      <c r="L36" s="98"/>
    </row>
    <row r="37" spans="1:12" ht="24.75" customHeight="1" x14ac:dyDescent="0.2">
      <c r="A37" s="93">
        <v>16</v>
      </c>
      <c r="B37" s="94">
        <v>19</v>
      </c>
      <c r="C37" s="94">
        <v>10113844739</v>
      </c>
      <c r="D37" s="62" t="s">
        <v>61</v>
      </c>
      <c r="E37" s="63" t="s">
        <v>62</v>
      </c>
      <c r="F37" s="104" t="s">
        <v>35</v>
      </c>
      <c r="G37" s="64" t="s">
        <v>91</v>
      </c>
      <c r="H37" s="106">
        <v>7.300925925925926E-2</v>
      </c>
      <c r="I37" s="107">
        <f t="shared" si="1"/>
        <v>7.5231481481481399E-3</v>
      </c>
      <c r="J37" s="61">
        <f t="shared" si="0"/>
        <v>34.242232086239696</v>
      </c>
      <c r="K37" s="65"/>
      <c r="L37" s="98"/>
    </row>
    <row r="38" spans="1:12" ht="24.75" customHeight="1" x14ac:dyDescent="0.2">
      <c r="A38" s="93">
        <v>17</v>
      </c>
      <c r="B38" s="94">
        <v>10</v>
      </c>
      <c r="C38" s="94">
        <v>10126946409</v>
      </c>
      <c r="D38" s="62" t="s">
        <v>105</v>
      </c>
      <c r="E38" s="63" t="s">
        <v>106</v>
      </c>
      <c r="F38" s="104" t="s">
        <v>35</v>
      </c>
      <c r="G38" s="64" t="s">
        <v>107</v>
      </c>
      <c r="H38" s="106">
        <v>7.3124999999999996E-2</v>
      </c>
      <c r="I38" s="107">
        <f t="shared" si="1"/>
        <v>7.6388888888888756E-3</v>
      </c>
      <c r="J38" s="61">
        <f t="shared" si="0"/>
        <v>34.188034188034187</v>
      </c>
      <c r="K38" s="65"/>
      <c r="L38" s="98"/>
    </row>
    <row r="39" spans="1:12" ht="24.75" customHeight="1" x14ac:dyDescent="0.2">
      <c r="A39" s="93">
        <v>18</v>
      </c>
      <c r="B39" s="94">
        <v>26</v>
      </c>
      <c r="C39" s="94">
        <v>10128532963</v>
      </c>
      <c r="D39" s="62" t="s">
        <v>76</v>
      </c>
      <c r="E39" s="63" t="s">
        <v>113</v>
      </c>
      <c r="F39" s="104" t="s">
        <v>35</v>
      </c>
      <c r="G39" s="64" t="s">
        <v>97</v>
      </c>
      <c r="H39" s="106">
        <v>7.5358796296296285E-2</v>
      </c>
      <c r="I39" s="107">
        <f t="shared" si="1"/>
        <v>9.8726851851851649E-3</v>
      </c>
      <c r="J39" s="61">
        <f t="shared" si="0"/>
        <v>33.174627553371216</v>
      </c>
      <c r="K39" s="65"/>
      <c r="L39" s="98"/>
    </row>
    <row r="40" spans="1:12" ht="24.75" customHeight="1" x14ac:dyDescent="0.2">
      <c r="A40" s="93">
        <v>19</v>
      </c>
      <c r="B40" s="94">
        <v>23</v>
      </c>
      <c r="C40" s="94"/>
      <c r="D40" s="62" t="s">
        <v>112</v>
      </c>
      <c r="E40" s="63" t="s">
        <v>58</v>
      </c>
      <c r="F40" s="104" t="s">
        <v>39</v>
      </c>
      <c r="G40" s="64" t="s">
        <v>97</v>
      </c>
      <c r="H40" s="106">
        <v>7.5358796296296285E-2</v>
      </c>
      <c r="I40" s="107">
        <f t="shared" si="1"/>
        <v>9.8726851851851649E-3</v>
      </c>
      <c r="J40" s="61">
        <f t="shared" si="0"/>
        <v>33.174627553371216</v>
      </c>
      <c r="K40" s="65"/>
      <c r="L40" s="98"/>
    </row>
    <row r="41" spans="1:12" ht="24.75" customHeight="1" x14ac:dyDescent="0.2">
      <c r="A41" s="93">
        <v>20</v>
      </c>
      <c r="B41" s="94">
        <v>15</v>
      </c>
      <c r="C41" s="94">
        <v>10127428375</v>
      </c>
      <c r="D41" s="62" t="s">
        <v>110</v>
      </c>
      <c r="E41" s="63" t="s">
        <v>111</v>
      </c>
      <c r="F41" s="104" t="s">
        <v>37</v>
      </c>
      <c r="G41" s="64" t="s">
        <v>99</v>
      </c>
      <c r="H41" s="106">
        <v>7.7199074074074073E-2</v>
      </c>
      <c r="I41" s="107">
        <f t="shared" si="1"/>
        <v>1.1712962962962953E-2</v>
      </c>
      <c r="J41" s="61">
        <f t="shared" si="0"/>
        <v>32.38380809595202</v>
      </c>
      <c r="K41" s="65"/>
      <c r="L41" s="98"/>
    </row>
    <row r="42" spans="1:12" ht="24.75" customHeight="1" x14ac:dyDescent="0.2">
      <c r="A42" s="93">
        <v>21</v>
      </c>
      <c r="B42" s="94">
        <v>6</v>
      </c>
      <c r="C42" s="94">
        <v>10116657032</v>
      </c>
      <c r="D42" s="62" t="s">
        <v>108</v>
      </c>
      <c r="E42" s="63" t="s">
        <v>109</v>
      </c>
      <c r="F42" s="104" t="s">
        <v>35</v>
      </c>
      <c r="G42" s="64" t="s">
        <v>44</v>
      </c>
      <c r="H42" s="106">
        <v>7.8171296296296308E-2</v>
      </c>
      <c r="I42" s="107">
        <f t="shared" si="1"/>
        <v>1.2685185185185188E-2</v>
      </c>
      <c r="J42" s="61">
        <f t="shared" si="0"/>
        <v>31.981048267693218</v>
      </c>
      <c r="K42" s="65"/>
      <c r="L42" s="98"/>
    </row>
    <row r="43" spans="1:12" ht="24.75" customHeight="1" x14ac:dyDescent="0.2">
      <c r="A43" s="93">
        <v>22</v>
      </c>
      <c r="B43" s="94">
        <v>24</v>
      </c>
      <c r="C43" s="94"/>
      <c r="D43" s="62" t="s">
        <v>117</v>
      </c>
      <c r="E43" s="63" t="s">
        <v>118</v>
      </c>
      <c r="F43" s="104" t="s">
        <v>39</v>
      </c>
      <c r="G43" s="64" t="s">
        <v>97</v>
      </c>
      <c r="H43" s="106">
        <v>7.8194444444444441E-2</v>
      </c>
      <c r="I43" s="107">
        <f t="shared" si="1"/>
        <v>1.2708333333333321E-2</v>
      </c>
      <c r="J43" s="61">
        <f t="shared" si="0"/>
        <v>31.97158081705151</v>
      </c>
      <c r="K43" s="65"/>
      <c r="L43" s="98"/>
    </row>
    <row r="44" spans="1:12" ht="24.75" customHeight="1" x14ac:dyDescent="0.2">
      <c r="A44" s="93">
        <v>23</v>
      </c>
      <c r="B44" s="94">
        <v>18</v>
      </c>
      <c r="C44" s="94">
        <v>10131546936</v>
      </c>
      <c r="D44" s="62" t="s">
        <v>63</v>
      </c>
      <c r="E44" s="63" t="s">
        <v>104</v>
      </c>
      <c r="F44" s="102" t="s">
        <v>15</v>
      </c>
      <c r="G44" s="64" t="s">
        <v>91</v>
      </c>
      <c r="H44" s="106">
        <v>7.8217592592592589E-2</v>
      </c>
      <c r="I44" s="107">
        <f t="shared" si="1"/>
        <v>1.2731481481481469E-2</v>
      </c>
      <c r="J44" s="61">
        <f t="shared" si="0"/>
        <v>31.962118970109497</v>
      </c>
      <c r="K44" s="66"/>
      <c r="L44" s="98"/>
    </row>
    <row r="45" spans="1:12" ht="24.75" customHeight="1" x14ac:dyDescent="0.2">
      <c r="A45" s="93">
        <v>24</v>
      </c>
      <c r="B45" s="94">
        <v>11</v>
      </c>
      <c r="C45" s="94">
        <v>10105798890</v>
      </c>
      <c r="D45" s="62" t="s">
        <v>126</v>
      </c>
      <c r="E45" s="63" t="s">
        <v>127</v>
      </c>
      <c r="F45" s="104" t="s">
        <v>35</v>
      </c>
      <c r="G45" s="64" t="s">
        <v>107</v>
      </c>
      <c r="H45" s="106">
        <v>7.8287037037037044E-2</v>
      </c>
      <c r="I45" s="107">
        <f t="shared" ref="I45:I59" si="2">H45-$H$22</f>
        <v>1.2800925925925924E-2</v>
      </c>
      <c r="J45" s="61">
        <f t="shared" ref="J45:J59" si="3">$J$19/(HOUR(H45)+MINUTE(H45)/60+SECOND(H45)/3600)</f>
        <v>31.9337670017741</v>
      </c>
      <c r="K45" s="66"/>
      <c r="L45" s="98"/>
    </row>
    <row r="46" spans="1:12" ht="24.75" customHeight="1" x14ac:dyDescent="0.2">
      <c r="A46" s="93">
        <v>25</v>
      </c>
      <c r="B46" s="94">
        <v>50</v>
      </c>
      <c r="C46" s="94"/>
      <c r="D46" s="62" t="s">
        <v>151</v>
      </c>
      <c r="E46" s="63" t="s">
        <v>152</v>
      </c>
      <c r="F46" s="104" t="s">
        <v>39</v>
      </c>
      <c r="G46" s="64" t="s">
        <v>97</v>
      </c>
      <c r="H46" s="106">
        <v>8.0185185185185193E-2</v>
      </c>
      <c r="I46" s="107">
        <f t="shared" si="2"/>
        <v>1.4699074074074073E-2</v>
      </c>
      <c r="J46" s="61">
        <f t="shared" si="3"/>
        <v>31.177829099307161</v>
      </c>
      <c r="K46" s="66"/>
      <c r="L46" s="98"/>
    </row>
    <row r="47" spans="1:12" ht="24.75" customHeight="1" x14ac:dyDescent="0.2">
      <c r="A47" s="93">
        <v>26</v>
      </c>
      <c r="B47" s="94">
        <v>47</v>
      </c>
      <c r="C47" s="94">
        <v>10091864640</v>
      </c>
      <c r="D47" s="62" t="s">
        <v>77</v>
      </c>
      <c r="E47" s="63" t="s">
        <v>78</v>
      </c>
      <c r="F47" s="104" t="s">
        <v>37</v>
      </c>
      <c r="G47" s="64" t="s">
        <v>114</v>
      </c>
      <c r="H47" s="106">
        <v>8.1388888888888886E-2</v>
      </c>
      <c r="I47" s="107">
        <f t="shared" si="2"/>
        <v>1.5902777777777766E-2</v>
      </c>
      <c r="J47" s="61">
        <f t="shared" si="3"/>
        <v>30.716723549488055</v>
      </c>
      <c r="K47" s="66"/>
      <c r="L47" s="98"/>
    </row>
    <row r="48" spans="1:12" ht="24.75" customHeight="1" x14ac:dyDescent="0.2">
      <c r="A48" s="93">
        <v>27</v>
      </c>
      <c r="B48" s="94">
        <v>38</v>
      </c>
      <c r="C48" s="94"/>
      <c r="D48" s="62" t="s">
        <v>150</v>
      </c>
      <c r="E48" s="63" t="s">
        <v>113</v>
      </c>
      <c r="F48" s="104" t="s">
        <v>39</v>
      </c>
      <c r="G48" s="64" t="s">
        <v>97</v>
      </c>
      <c r="H48" s="106">
        <v>8.1423611111111113E-2</v>
      </c>
      <c r="I48" s="107">
        <f t="shared" si="2"/>
        <v>1.5937499999999993E-2</v>
      </c>
      <c r="J48" s="61">
        <f t="shared" si="3"/>
        <v>30.703624733475479</v>
      </c>
      <c r="K48" s="66"/>
      <c r="L48" s="98"/>
    </row>
    <row r="49" spans="1:12" ht="24.75" customHeight="1" x14ac:dyDescent="0.2">
      <c r="A49" s="93">
        <v>28</v>
      </c>
      <c r="B49" s="94">
        <v>45</v>
      </c>
      <c r="C49" s="94">
        <v>10128816788</v>
      </c>
      <c r="D49" s="62" t="s">
        <v>119</v>
      </c>
      <c r="E49" s="63" t="s">
        <v>120</v>
      </c>
      <c r="F49" s="104" t="s">
        <v>35</v>
      </c>
      <c r="G49" s="64" t="s">
        <v>121</v>
      </c>
      <c r="H49" s="106">
        <v>8.144675925925926E-2</v>
      </c>
      <c r="I49" s="107">
        <f t="shared" si="2"/>
        <v>1.596064814814814E-2</v>
      </c>
      <c r="J49" s="61">
        <f t="shared" si="3"/>
        <v>30.694898394202074</v>
      </c>
      <c r="K49" s="66"/>
      <c r="L49" s="98"/>
    </row>
    <row r="50" spans="1:12" ht="24.75" customHeight="1" x14ac:dyDescent="0.2">
      <c r="A50" s="93">
        <v>29</v>
      </c>
      <c r="B50" s="94">
        <v>34</v>
      </c>
      <c r="C50" s="94"/>
      <c r="D50" s="62" t="s">
        <v>144</v>
      </c>
      <c r="E50" s="63" t="s">
        <v>145</v>
      </c>
      <c r="F50" s="104" t="s">
        <v>39</v>
      </c>
      <c r="G50" s="64" t="s">
        <v>97</v>
      </c>
      <c r="H50" s="106">
        <v>8.144675925925926E-2</v>
      </c>
      <c r="I50" s="107">
        <f t="shared" si="2"/>
        <v>1.596064814814814E-2</v>
      </c>
      <c r="J50" s="61">
        <f t="shared" si="3"/>
        <v>30.694898394202074</v>
      </c>
      <c r="K50" s="66"/>
      <c r="L50" s="98"/>
    </row>
    <row r="51" spans="1:12" ht="24.75" customHeight="1" x14ac:dyDescent="0.2">
      <c r="A51" s="93">
        <v>30</v>
      </c>
      <c r="B51" s="94">
        <v>32</v>
      </c>
      <c r="C51" s="94"/>
      <c r="D51" s="62" t="s">
        <v>141</v>
      </c>
      <c r="E51" s="63" t="s">
        <v>113</v>
      </c>
      <c r="F51" s="104" t="s">
        <v>39</v>
      </c>
      <c r="G51" s="64" t="s">
        <v>97</v>
      </c>
      <c r="H51" s="106">
        <v>8.1516203703703702E-2</v>
      </c>
      <c r="I51" s="107">
        <f t="shared" si="2"/>
        <v>1.6030092592592582E-2</v>
      </c>
      <c r="J51" s="61">
        <f t="shared" si="3"/>
        <v>30.668749112594064</v>
      </c>
      <c r="K51" s="66"/>
      <c r="L51" s="98"/>
    </row>
    <row r="52" spans="1:12" ht="24.75" customHeight="1" x14ac:dyDescent="0.2">
      <c r="A52" s="93">
        <v>31</v>
      </c>
      <c r="B52" s="94">
        <v>22</v>
      </c>
      <c r="C52" s="94"/>
      <c r="D52" s="62" t="s">
        <v>159</v>
      </c>
      <c r="E52" s="63" t="s">
        <v>160</v>
      </c>
      <c r="F52" s="104" t="s">
        <v>39</v>
      </c>
      <c r="G52" s="64" t="s">
        <v>97</v>
      </c>
      <c r="H52" s="106">
        <v>8.1759259259259254E-2</v>
      </c>
      <c r="I52" s="107">
        <f t="shared" si="2"/>
        <v>1.6273148148148134E-2</v>
      </c>
      <c r="J52" s="61">
        <f t="shared" si="3"/>
        <v>30.577576443941112</v>
      </c>
      <c r="K52" s="66"/>
      <c r="L52" s="98"/>
    </row>
    <row r="53" spans="1:12" ht="24.75" customHeight="1" x14ac:dyDescent="0.2">
      <c r="A53" s="93">
        <v>32</v>
      </c>
      <c r="B53" s="94">
        <v>37</v>
      </c>
      <c r="C53" s="94"/>
      <c r="D53" s="62" t="s">
        <v>149</v>
      </c>
      <c r="E53" s="63" t="s">
        <v>113</v>
      </c>
      <c r="F53" s="104" t="s">
        <v>39</v>
      </c>
      <c r="G53" s="64" t="s">
        <v>97</v>
      </c>
      <c r="H53" s="106">
        <v>8.1805555555555562E-2</v>
      </c>
      <c r="I53" s="107">
        <f t="shared" si="2"/>
        <v>1.6319444444444442E-2</v>
      </c>
      <c r="J53" s="61">
        <f t="shared" si="3"/>
        <v>30.560271646859082</v>
      </c>
      <c r="K53" s="66"/>
      <c r="L53" s="98"/>
    </row>
    <row r="54" spans="1:12" ht="24.75" customHeight="1" x14ac:dyDescent="0.2">
      <c r="A54" s="93">
        <v>33</v>
      </c>
      <c r="B54" s="94">
        <v>43</v>
      </c>
      <c r="C54" s="94"/>
      <c r="D54" s="62" t="s">
        <v>131</v>
      </c>
      <c r="E54" s="63" t="s">
        <v>132</v>
      </c>
      <c r="F54" s="104" t="s">
        <v>39</v>
      </c>
      <c r="G54" s="64" t="s">
        <v>116</v>
      </c>
      <c r="H54" s="106">
        <v>8.1805555555555562E-2</v>
      </c>
      <c r="I54" s="107">
        <f t="shared" si="2"/>
        <v>1.6319444444444442E-2</v>
      </c>
      <c r="J54" s="61">
        <f t="shared" si="3"/>
        <v>30.560271646859082</v>
      </c>
      <c r="K54" s="66"/>
      <c r="L54" s="98"/>
    </row>
    <row r="55" spans="1:12" ht="24.75" customHeight="1" x14ac:dyDescent="0.2">
      <c r="A55" s="93">
        <v>34</v>
      </c>
      <c r="B55" s="94">
        <v>46</v>
      </c>
      <c r="C55" s="94">
        <v>10128818004</v>
      </c>
      <c r="D55" s="62" t="s">
        <v>133</v>
      </c>
      <c r="E55" s="63" t="s">
        <v>134</v>
      </c>
      <c r="F55" s="104" t="s">
        <v>37</v>
      </c>
      <c r="G55" s="64" t="s">
        <v>121</v>
      </c>
      <c r="H55" s="106">
        <v>8.1828703703703709E-2</v>
      </c>
      <c r="I55" s="107">
        <f t="shared" si="2"/>
        <v>1.6342592592592589E-2</v>
      </c>
      <c r="J55" s="61">
        <f t="shared" si="3"/>
        <v>30.551626591230551</v>
      </c>
      <c r="K55" s="66"/>
      <c r="L55" s="98"/>
    </row>
    <row r="56" spans="1:12" ht="24.75" customHeight="1" x14ac:dyDescent="0.2">
      <c r="A56" s="93">
        <v>35</v>
      </c>
      <c r="B56" s="94">
        <v>31</v>
      </c>
      <c r="C56" s="94"/>
      <c r="D56" s="62" t="s">
        <v>139</v>
      </c>
      <c r="E56" s="63" t="s">
        <v>140</v>
      </c>
      <c r="F56" s="104" t="s">
        <v>39</v>
      </c>
      <c r="G56" s="64" t="s">
        <v>97</v>
      </c>
      <c r="H56" s="106">
        <v>8.184027777777779E-2</v>
      </c>
      <c r="I56" s="107">
        <f t="shared" si="2"/>
        <v>1.635416666666667E-2</v>
      </c>
      <c r="J56" s="61">
        <f t="shared" si="3"/>
        <v>30.54730589732711</v>
      </c>
      <c r="K56" s="66"/>
      <c r="L56" s="98"/>
    </row>
    <row r="57" spans="1:12" ht="24.75" customHeight="1" x14ac:dyDescent="0.2">
      <c r="A57" s="93">
        <v>36</v>
      </c>
      <c r="B57" s="94">
        <v>30</v>
      </c>
      <c r="C57" s="94"/>
      <c r="D57" s="62" t="s">
        <v>137</v>
      </c>
      <c r="E57" s="63" t="s">
        <v>138</v>
      </c>
      <c r="F57" s="104" t="s">
        <v>39</v>
      </c>
      <c r="G57" s="64" t="s">
        <v>97</v>
      </c>
      <c r="H57" s="106">
        <v>8.2048611111111114E-2</v>
      </c>
      <c r="I57" s="107">
        <f t="shared" si="2"/>
        <v>1.6562499999999994E-2</v>
      </c>
      <c r="J57" s="61">
        <f t="shared" si="3"/>
        <v>30.469741853575961</v>
      </c>
      <c r="K57" s="66"/>
      <c r="L57" s="98"/>
    </row>
    <row r="58" spans="1:12" ht="24.75" customHeight="1" x14ac:dyDescent="0.2">
      <c r="A58" s="93">
        <v>37</v>
      </c>
      <c r="B58" s="94">
        <v>42</v>
      </c>
      <c r="C58" s="94"/>
      <c r="D58" s="62" t="s">
        <v>128</v>
      </c>
      <c r="E58" s="63" t="s">
        <v>129</v>
      </c>
      <c r="F58" s="104" t="s">
        <v>39</v>
      </c>
      <c r="G58" s="64" t="s">
        <v>116</v>
      </c>
      <c r="H58" s="106">
        <v>8.2361111111111107E-2</v>
      </c>
      <c r="I58" s="107">
        <f t="shared" si="2"/>
        <v>1.6874999999999987E-2</v>
      </c>
      <c r="J58" s="61">
        <f t="shared" si="3"/>
        <v>30.35413153456998</v>
      </c>
      <c r="K58" s="66"/>
      <c r="L58" s="98"/>
    </row>
    <row r="59" spans="1:12" ht="24.75" customHeight="1" x14ac:dyDescent="0.2">
      <c r="A59" s="93">
        <v>38</v>
      </c>
      <c r="B59" s="94">
        <v>48</v>
      </c>
      <c r="C59" s="94"/>
      <c r="D59" s="62" t="s">
        <v>122</v>
      </c>
      <c r="E59" s="63" t="s">
        <v>123</v>
      </c>
      <c r="F59" s="104" t="s">
        <v>37</v>
      </c>
      <c r="G59" s="64" t="s">
        <v>114</v>
      </c>
      <c r="H59" s="106">
        <v>8.2430555555555562E-2</v>
      </c>
      <c r="I59" s="107">
        <f t="shared" si="2"/>
        <v>1.6944444444444443E-2</v>
      </c>
      <c r="J59" s="61">
        <f t="shared" si="3"/>
        <v>30.328559393428808</v>
      </c>
      <c r="K59" s="66"/>
      <c r="L59" s="99"/>
    </row>
    <row r="60" spans="1:12" ht="24.75" customHeight="1" x14ac:dyDescent="0.2">
      <c r="A60" s="93">
        <v>39</v>
      </c>
      <c r="B60" s="94">
        <v>33</v>
      </c>
      <c r="C60" s="94"/>
      <c r="D60" s="62" t="s">
        <v>142</v>
      </c>
      <c r="E60" s="63" t="s">
        <v>143</v>
      </c>
      <c r="F60" s="104" t="s">
        <v>39</v>
      </c>
      <c r="G60" s="64" t="s">
        <v>97</v>
      </c>
      <c r="H60" s="106">
        <v>8.245370370370371E-2</v>
      </c>
      <c r="I60" s="107">
        <f t="shared" ref="I60:I65" si="4">H60-$H$22</f>
        <v>1.696759259259259E-2</v>
      </c>
      <c r="J60" s="61">
        <f t="shared" ref="J60:J65" si="5">$J$19/(HOUR(H60)+MINUTE(H60)/60+SECOND(H60)/3600)</f>
        <v>30.320044918585065</v>
      </c>
      <c r="K60" s="66"/>
      <c r="L60" s="98"/>
    </row>
    <row r="61" spans="1:12" ht="24.75" customHeight="1" x14ac:dyDescent="0.2">
      <c r="A61" s="93">
        <v>40</v>
      </c>
      <c r="B61" s="94">
        <v>35</v>
      </c>
      <c r="C61" s="94"/>
      <c r="D61" s="62" t="s">
        <v>146</v>
      </c>
      <c r="E61" s="63" t="s">
        <v>147</v>
      </c>
      <c r="F61" s="104" t="s">
        <v>39</v>
      </c>
      <c r="G61" s="64" t="s">
        <v>97</v>
      </c>
      <c r="H61" s="106">
        <v>8.2476851851851843E-2</v>
      </c>
      <c r="I61" s="107">
        <f t="shared" si="4"/>
        <v>1.6990740740740723E-2</v>
      </c>
      <c r="J61" s="61">
        <f t="shared" si="5"/>
        <v>30.311535223126576</v>
      </c>
      <c r="K61" s="66"/>
      <c r="L61" s="98"/>
    </row>
    <row r="62" spans="1:12" ht="24.75" customHeight="1" x14ac:dyDescent="0.2">
      <c r="A62" s="93">
        <v>41</v>
      </c>
      <c r="B62" s="94">
        <v>49</v>
      </c>
      <c r="C62" s="94"/>
      <c r="D62" s="62" t="s">
        <v>124</v>
      </c>
      <c r="E62" s="63" t="s">
        <v>125</v>
      </c>
      <c r="F62" s="104" t="s">
        <v>37</v>
      </c>
      <c r="G62" s="64" t="s">
        <v>114</v>
      </c>
      <c r="H62" s="106">
        <v>8.2534722222222232E-2</v>
      </c>
      <c r="I62" s="107">
        <f t="shared" si="4"/>
        <v>1.7048611111111112E-2</v>
      </c>
      <c r="J62" s="61">
        <f t="shared" si="5"/>
        <v>30.290281867900713</v>
      </c>
      <c r="K62" s="66"/>
      <c r="L62" s="98"/>
    </row>
    <row r="63" spans="1:12" ht="24.75" customHeight="1" x14ac:dyDescent="0.2">
      <c r="A63" s="93">
        <v>42</v>
      </c>
      <c r="B63" s="94">
        <v>41</v>
      </c>
      <c r="C63" s="94"/>
      <c r="D63" s="62" t="s">
        <v>115</v>
      </c>
      <c r="E63" s="63" t="s">
        <v>48</v>
      </c>
      <c r="F63" s="104" t="s">
        <v>39</v>
      </c>
      <c r="G63" s="64" t="s">
        <v>116</v>
      </c>
      <c r="H63" s="106">
        <v>8.2581018518518512E-2</v>
      </c>
      <c r="I63" s="107">
        <f t="shared" si="4"/>
        <v>1.7094907407407392E-2</v>
      </c>
      <c r="J63" s="61">
        <f t="shared" si="5"/>
        <v>30.273300630693761</v>
      </c>
      <c r="K63" s="66"/>
      <c r="L63" s="98"/>
    </row>
    <row r="64" spans="1:12" ht="24.75" customHeight="1" x14ac:dyDescent="0.2">
      <c r="A64" s="93">
        <v>43</v>
      </c>
      <c r="B64" s="94">
        <v>36</v>
      </c>
      <c r="C64" s="94"/>
      <c r="D64" s="62" t="s">
        <v>148</v>
      </c>
      <c r="E64" s="63" t="s">
        <v>113</v>
      </c>
      <c r="F64" s="104" t="s">
        <v>39</v>
      </c>
      <c r="G64" s="64" t="s">
        <v>97</v>
      </c>
      <c r="H64" s="106">
        <v>8.2743055555555556E-2</v>
      </c>
      <c r="I64" s="107">
        <f t="shared" si="4"/>
        <v>1.7256944444444436E-2</v>
      </c>
      <c r="J64" s="61">
        <f t="shared" si="5"/>
        <v>30.214015946286192</v>
      </c>
      <c r="K64" s="66"/>
      <c r="L64" s="98"/>
    </row>
    <row r="65" spans="1:12" ht="24.75" customHeight="1" x14ac:dyDescent="0.2">
      <c r="A65" s="93">
        <v>44</v>
      </c>
      <c r="B65" s="94">
        <v>9</v>
      </c>
      <c r="C65" s="94">
        <v>10119245629</v>
      </c>
      <c r="D65" s="62" t="s">
        <v>135</v>
      </c>
      <c r="E65" s="63" t="s">
        <v>136</v>
      </c>
      <c r="F65" s="104" t="s">
        <v>35</v>
      </c>
      <c r="G65" s="64" t="s">
        <v>107</v>
      </c>
      <c r="H65" s="106">
        <v>8.2766203703703703E-2</v>
      </c>
      <c r="I65" s="107">
        <f t="shared" si="4"/>
        <v>1.7280092592592583E-2</v>
      </c>
      <c r="J65" s="61">
        <f t="shared" si="5"/>
        <v>30.205565655153123</v>
      </c>
      <c r="K65" s="66"/>
      <c r="L65" s="98"/>
    </row>
    <row r="66" spans="1:12" ht="24.75" customHeight="1" thickBot="1" x14ac:dyDescent="0.25">
      <c r="A66" s="96" t="s">
        <v>45</v>
      </c>
      <c r="B66" s="95">
        <v>40</v>
      </c>
      <c r="C66" s="95"/>
      <c r="D66" s="67" t="s">
        <v>130</v>
      </c>
      <c r="E66" s="68" t="s">
        <v>113</v>
      </c>
      <c r="F66" s="105" t="s">
        <v>39</v>
      </c>
      <c r="G66" s="69" t="s">
        <v>97</v>
      </c>
      <c r="H66" s="108"/>
      <c r="I66" s="109"/>
      <c r="J66" s="91"/>
      <c r="K66" s="70"/>
      <c r="L66" s="103"/>
    </row>
    <row r="67" spans="1:12" s="37" customFormat="1" ht="9.75" customHeight="1" thickTop="1" thickBot="1" x14ac:dyDescent="0.25">
      <c r="A67" s="38"/>
      <c r="B67" s="39"/>
      <c r="C67" s="39"/>
      <c r="D67" s="40"/>
      <c r="E67" s="41"/>
      <c r="F67" s="42"/>
      <c r="G67" s="41"/>
      <c r="H67" s="43"/>
      <c r="I67" s="43"/>
      <c r="J67" s="43"/>
      <c r="K67" s="43"/>
      <c r="L67" s="44"/>
    </row>
    <row r="68" spans="1:12" s="46" customFormat="1" ht="15.75" thickTop="1" x14ac:dyDescent="0.2">
      <c r="A68" s="128" t="s">
        <v>4</v>
      </c>
      <c r="B68" s="124"/>
      <c r="C68" s="124"/>
      <c r="D68" s="124"/>
      <c r="E68" s="92"/>
      <c r="F68" s="92"/>
      <c r="G68" s="92"/>
      <c r="H68" s="124" t="s">
        <v>5</v>
      </c>
      <c r="I68" s="124"/>
      <c r="J68" s="124"/>
      <c r="K68" s="124"/>
      <c r="L68" s="125"/>
    </row>
    <row r="69" spans="1:12" s="46" customFormat="1" ht="15" x14ac:dyDescent="0.2">
      <c r="A69" s="86" t="s">
        <v>153</v>
      </c>
      <c r="B69" s="87"/>
      <c r="C69" s="88"/>
      <c r="D69" s="51"/>
      <c r="E69" s="51"/>
      <c r="F69" s="51"/>
      <c r="G69" s="52" t="s">
        <v>28</v>
      </c>
      <c r="H69" s="85">
        <v>9</v>
      </c>
      <c r="K69" s="52" t="s">
        <v>29</v>
      </c>
      <c r="L69" s="53">
        <f>COUNTIF(F$20:F167,"ЗМС")</f>
        <v>0</v>
      </c>
    </row>
    <row r="70" spans="1:12" s="46" customFormat="1" ht="15" x14ac:dyDescent="0.2">
      <c r="A70" s="86" t="s">
        <v>154</v>
      </c>
      <c r="B70" s="87"/>
      <c r="C70" s="88"/>
      <c r="D70" s="51"/>
      <c r="E70" s="51"/>
      <c r="F70" s="51"/>
      <c r="G70" s="47" t="s">
        <v>30</v>
      </c>
      <c r="H70" s="85">
        <f>H71+H76</f>
        <v>45</v>
      </c>
      <c r="K70" s="47" t="s">
        <v>31</v>
      </c>
      <c r="L70" s="48">
        <f>COUNTIF(F$20:F167,"МСМК")</f>
        <v>0</v>
      </c>
    </row>
    <row r="71" spans="1:12" s="46" customFormat="1" ht="15" x14ac:dyDescent="0.2">
      <c r="A71" s="86" t="s">
        <v>46</v>
      </c>
      <c r="B71" s="87"/>
      <c r="C71" s="88"/>
      <c r="D71" s="51"/>
      <c r="E71" s="51"/>
      <c r="F71" s="51"/>
      <c r="G71" s="47" t="s">
        <v>32</v>
      </c>
      <c r="H71" s="85">
        <f>H72+H74+H75+H73</f>
        <v>44</v>
      </c>
      <c r="K71" s="47" t="s">
        <v>16</v>
      </c>
      <c r="L71" s="48">
        <f>COUNTIF(F$20:F67,"МС")</f>
        <v>0</v>
      </c>
    </row>
    <row r="72" spans="1:12" s="46" customFormat="1" ht="15" x14ac:dyDescent="0.2">
      <c r="A72" s="86" t="s">
        <v>47</v>
      </c>
      <c r="B72" s="87"/>
      <c r="C72" s="88"/>
      <c r="D72" s="51"/>
      <c r="E72" s="51"/>
      <c r="F72" s="51"/>
      <c r="G72" s="47" t="s">
        <v>33</v>
      </c>
      <c r="H72" s="85">
        <f>COUNT(A14:A67)</f>
        <v>44</v>
      </c>
      <c r="K72" s="47" t="s">
        <v>15</v>
      </c>
      <c r="L72" s="48">
        <f>COUNTIF(F$19:F67,"КМС")</f>
        <v>10</v>
      </c>
    </row>
    <row r="73" spans="1:12" s="46" customFormat="1" ht="15" x14ac:dyDescent="0.2">
      <c r="A73" s="86"/>
      <c r="B73" s="87"/>
      <c r="C73" s="88"/>
      <c r="D73" s="51"/>
      <c r="E73" s="56"/>
      <c r="F73" s="56"/>
      <c r="G73" s="47" t="s">
        <v>34</v>
      </c>
      <c r="H73" s="85">
        <f>COUNTIF(A13:A66,"НФ")</f>
        <v>0</v>
      </c>
      <c r="K73" s="47" t="s">
        <v>35</v>
      </c>
      <c r="L73" s="48">
        <f>COUNTIF(F$21:F168,"1 СР")</f>
        <v>10</v>
      </c>
    </row>
    <row r="74" spans="1:12" s="46" customFormat="1" ht="15" x14ac:dyDescent="0.2">
      <c r="A74" s="89"/>
      <c r="B74" s="87"/>
      <c r="C74" s="88"/>
      <c r="D74" s="51"/>
      <c r="E74" s="56"/>
      <c r="F74" s="56"/>
      <c r="G74" s="47" t="s">
        <v>36</v>
      </c>
      <c r="H74" s="85">
        <f>COUNTIF(A14:A67,"ЛИМ")</f>
        <v>0</v>
      </c>
      <c r="K74" s="47" t="s">
        <v>37</v>
      </c>
      <c r="L74" s="48">
        <f>COUNTIF(F$21:F169,"2 СР")</f>
        <v>8</v>
      </c>
    </row>
    <row r="75" spans="1:12" s="46" customFormat="1" ht="15" x14ac:dyDescent="0.2">
      <c r="A75" s="90"/>
      <c r="B75" s="87"/>
      <c r="C75" s="88"/>
      <c r="D75" s="51"/>
      <c r="E75" s="51"/>
      <c r="F75" s="51"/>
      <c r="G75" s="47" t="s">
        <v>38</v>
      </c>
      <c r="H75" s="85">
        <f>COUNTIF(A14:A67,"ДСКВ")</f>
        <v>0</v>
      </c>
      <c r="K75" s="47" t="s">
        <v>39</v>
      </c>
      <c r="L75" s="48">
        <f>COUNTIF(F$21:F170,"3 СР")</f>
        <v>17</v>
      </c>
    </row>
    <row r="76" spans="1:12" s="46" customFormat="1" ht="15" x14ac:dyDescent="0.2">
      <c r="A76" s="90"/>
      <c r="B76" s="87"/>
      <c r="C76" s="88"/>
      <c r="D76" s="54"/>
      <c r="E76" s="54"/>
      <c r="F76" s="54"/>
      <c r="G76" s="47" t="s">
        <v>40</v>
      </c>
      <c r="H76" s="85">
        <f>COUNTIF(A14:A67,"НС")</f>
        <v>1</v>
      </c>
      <c r="I76" s="97"/>
      <c r="J76" s="55"/>
      <c r="K76" s="47"/>
      <c r="L76" s="50"/>
    </row>
    <row r="77" spans="1:12" s="46" customFormat="1" ht="7.5" customHeight="1" x14ac:dyDescent="0.2">
      <c r="A77" s="49"/>
      <c r="B77" s="51"/>
      <c r="C77" s="51"/>
      <c r="D77" s="51"/>
      <c r="E77" s="51"/>
      <c r="F77" s="51"/>
      <c r="G77" s="56"/>
      <c r="H77" s="57"/>
      <c r="I77" s="58"/>
      <c r="L77" s="59"/>
    </row>
    <row r="78" spans="1:12" s="46" customFormat="1" ht="15.75" x14ac:dyDescent="0.2">
      <c r="A78" s="133" t="s">
        <v>41</v>
      </c>
      <c r="B78" s="126"/>
      <c r="C78" s="126"/>
      <c r="D78" s="126"/>
      <c r="E78" s="126" t="s">
        <v>11</v>
      </c>
      <c r="F78" s="126"/>
      <c r="G78" s="126"/>
      <c r="H78" s="126" t="s">
        <v>3</v>
      </c>
      <c r="I78" s="126"/>
      <c r="J78" s="126" t="s">
        <v>27</v>
      </c>
      <c r="K78" s="126"/>
      <c r="L78" s="127"/>
    </row>
    <row r="79" spans="1:12" s="46" customFormat="1" x14ac:dyDescent="0.2">
      <c r="A79" s="115"/>
      <c r="B79" s="116"/>
      <c r="C79" s="116"/>
      <c r="D79" s="116"/>
      <c r="E79" s="116"/>
      <c r="F79" s="116"/>
      <c r="G79" s="116"/>
      <c r="H79" s="116"/>
      <c r="I79" s="116"/>
      <c r="L79" s="59"/>
    </row>
    <row r="80" spans="1:12" s="46" customFormat="1" x14ac:dyDescent="0.2">
      <c r="A80" s="101"/>
      <c r="B80" s="100"/>
      <c r="C80" s="100"/>
      <c r="D80" s="100"/>
      <c r="E80" s="100"/>
      <c r="F80" s="100"/>
      <c r="G80" s="100"/>
      <c r="H80" s="100"/>
      <c r="I80" s="60"/>
      <c r="L80" s="59"/>
    </row>
    <row r="81" spans="1:12" s="46" customFormat="1" x14ac:dyDescent="0.2">
      <c r="A81" s="101"/>
      <c r="B81" s="100"/>
      <c r="C81" s="100"/>
      <c r="D81" s="100"/>
      <c r="E81" s="100"/>
      <c r="F81" s="100"/>
      <c r="G81" s="100"/>
      <c r="H81" s="100"/>
      <c r="I81" s="60"/>
      <c r="L81" s="59"/>
    </row>
    <row r="82" spans="1:12" s="46" customFormat="1" x14ac:dyDescent="0.2">
      <c r="A82" s="101"/>
      <c r="B82" s="100"/>
      <c r="C82" s="100"/>
      <c r="D82" s="100"/>
      <c r="E82" s="100"/>
      <c r="F82" s="100"/>
      <c r="G82" s="100"/>
      <c r="H82" s="100"/>
      <c r="I82" s="60"/>
      <c r="L82" s="59"/>
    </row>
    <row r="83" spans="1:12" s="46" customFormat="1" x14ac:dyDescent="0.2">
      <c r="A83" s="101"/>
      <c r="B83" s="100"/>
      <c r="C83" s="100"/>
      <c r="D83" s="100"/>
      <c r="E83" s="100"/>
      <c r="F83" s="100"/>
      <c r="G83" s="100"/>
      <c r="H83" s="100"/>
      <c r="I83" s="60"/>
      <c r="L83" s="59"/>
    </row>
    <row r="84" spans="1:12" s="78" customFormat="1" ht="15.75" thickBot="1" x14ac:dyDescent="0.25">
      <c r="A84" s="134"/>
      <c r="B84" s="131"/>
      <c r="C84" s="131"/>
      <c r="D84" s="131"/>
      <c r="E84" s="131" t="str">
        <f>G17</f>
        <v>ВОСТРУХИН М.Н. (ВК, г. САРАТОВ)</v>
      </c>
      <c r="F84" s="131"/>
      <c r="G84" s="131"/>
      <c r="H84" s="131" t="str">
        <f>G18</f>
        <v>ГАЙДАРЕНКО С.С. (1К, г. САРАТОВ)</v>
      </c>
      <c r="I84" s="131"/>
      <c r="J84" s="131" t="str">
        <f>G19</f>
        <v>ТРУШИН Б.К. (ВК, г. САРАТОВ)</v>
      </c>
      <c r="K84" s="131"/>
      <c r="L84" s="132"/>
    </row>
    <row r="85" spans="1:12" ht="13.5" thickTop="1" x14ac:dyDescent="0.2"/>
  </sheetData>
  <sortState ref="A24:P69">
    <sortCondition ref="A24:A69"/>
  </sortState>
  <mergeCells count="25">
    <mergeCell ref="J84:L84"/>
    <mergeCell ref="E84:G84"/>
    <mergeCell ref="H84:I84"/>
    <mergeCell ref="F79:I79"/>
    <mergeCell ref="A78:D78"/>
    <mergeCell ref="A84:D84"/>
    <mergeCell ref="A1:L1"/>
    <mergeCell ref="A2:L2"/>
    <mergeCell ref="A3:L3"/>
    <mergeCell ref="A5:L5"/>
    <mergeCell ref="A6:L6"/>
    <mergeCell ref="A4:L4"/>
    <mergeCell ref="A15:G15"/>
    <mergeCell ref="H15:L15"/>
    <mergeCell ref="A79:E79"/>
    <mergeCell ref="A11:L11"/>
    <mergeCell ref="A7:L7"/>
    <mergeCell ref="A8:L8"/>
    <mergeCell ref="A9:L9"/>
    <mergeCell ref="A10:L10"/>
    <mergeCell ref="H68:L68"/>
    <mergeCell ref="J78:L78"/>
    <mergeCell ref="E78:G78"/>
    <mergeCell ref="H78:I78"/>
    <mergeCell ref="A68:D68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86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Ю</vt:lpstr>
      <vt:lpstr>'итог Ю'!Заголовки_для_печати</vt:lpstr>
      <vt:lpstr>'итог Ю'!Область_печати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2022-08-22T14:23:53Z</dcterms:modified>
</cp:coreProperties>
</file>