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МТБ Протоколы\"/>
    </mc:Choice>
  </mc:AlternateContent>
  <bookViews>
    <workbookView xWindow="0" yWindow="0" windowWidth="20490" windowHeight="7755" tabRatio="789"/>
  </bookViews>
  <sheets>
    <sheet name="Велокросс ю-ры 17-18" sheetId="103" r:id="rId1"/>
  </sheets>
  <definedNames>
    <definedName name="_xlnm.Print_Area" localSheetId="0">'Велокросс ю-ры 17-18'!$A$1:$L$63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03" l="1"/>
  <c r="J23" i="103" l="1"/>
  <c r="J24" i="103"/>
  <c r="J25" i="103"/>
  <c r="J26" i="103"/>
  <c r="J27" i="103"/>
  <c r="J28" i="103"/>
  <c r="J29" i="103"/>
  <c r="J30" i="103"/>
  <c r="J31" i="103"/>
  <c r="J32" i="103"/>
  <c r="J33" i="103"/>
  <c r="J34" i="103"/>
  <c r="J35" i="103"/>
  <c r="J36" i="103"/>
  <c r="J37" i="103"/>
  <c r="J38" i="103"/>
  <c r="J39" i="103"/>
  <c r="J40" i="103"/>
  <c r="J41" i="103"/>
  <c r="I25" i="103"/>
  <c r="I26" i="103"/>
  <c r="I27" i="103"/>
  <c r="I28" i="103"/>
  <c r="I29" i="103"/>
  <c r="I30" i="103"/>
  <c r="I31" i="103"/>
  <c r="I32" i="103"/>
  <c r="I33" i="103"/>
  <c r="I34" i="103"/>
  <c r="I35" i="103"/>
  <c r="I36" i="103"/>
  <c r="I37" i="103"/>
  <c r="I38" i="103"/>
  <c r="I39" i="103"/>
  <c r="I40" i="103"/>
  <c r="I41" i="103"/>
  <c r="I24" i="103"/>
  <c r="K63" i="103"/>
  <c r="H63" i="103"/>
  <c r="E63" i="103"/>
  <c r="L55" i="103"/>
  <c r="L54" i="103"/>
  <c r="L53" i="103"/>
  <c r="L52" i="103"/>
  <c r="L51" i="103"/>
  <c r="L50" i="103"/>
  <c r="L49" i="103"/>
  <c r="H56" i="103"/>
  <c r="H55" i="103"/>
  <c r="H53" i="103"/>
  <c r="H54" i="103"/>
  <c r="H50" i="103" s="1"/>
  <c r="H52" i="103"/>
</calcChain>
</file>

<file path=xl/sharedStrings.xml><?xml version="1.0" encoding="utf-8"?>
<sst xmlns="http://schemas.openxmlformats.org/spreadsheetml/2006/main" count="149" uniqueCount="102">
  <si>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</si>
  <si>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</si>
  <si>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</si>
  <si>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</si>
  <si>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</si>
  <si>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</si>
  <si>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</si>
  <si>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</si>
  <si>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</si>
  <si>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</si>
  <si>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</si>
  <si>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</si>
  <si>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</si>
  <si>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</si>
  <si>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</si>
  <si>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</si>
  <si>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</si>
  <si>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</si>
  <si>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</si>
  <si>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</si>
  <si>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Санкт-Петербург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</si>
  <si>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</si>
  <si>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</si>
  <si>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</si>
  <si>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</si>
  <si>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</si>
  <si>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</si>
  <si>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</si>
  <si>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</si>
  <si>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</si>
  <si>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</si>
  <si>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</si>
  <si>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</si>
  <si>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</si>
  <si>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</si>
  <si>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Челябинская область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</si>
  <si>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</si>
  <si>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</si>
  <si>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</si>
  <si>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</si>
  <si>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</si>
  <si>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Удмуртская Республика</t>
  </si>
  <si>
    <t xml:space="preserve">Министерство физической культуры и спорта Краснодарского края </t>
  </si>
  <si>
    <t>Управление по физической культуре и спорту г. Геленджик</t>
  </si>
  <si>
    <t>Федерация велосипедного спорта Кубани</t>
  </si>
  <si>
    <t xml:space="preserve">БЕСЧАСТНОВ А.А. (ВК, г. Москва) </t>
  </si>
  <si>
    <t xml:space="preserve">ТЕБАЙКИН И.Г. (ВК, п. ВНИИССОК) </t>
  </si>
  <si>
    <t>Чувашская Республика</t>
  </si>
  <si>
    <t xml:space="preserve">АФАНАСЬЕВА Е.А. (ВК, г. Верхняя Пышма) </t>
  </si>
  <si>
    <t>СУДЬЯ НА ФИНИШЕ</t>
  </si>
  <si>
    <t>1 круг</t>
  </si>
  <si>
    <t>2 круга</t>
  </si>
  <si>
    <t/>
  </si>
  <si>
    <t>МЕСТО ПРОВЕДЕНИЯ: г. Геленджик</t>
  </si>
  <si>
    <t>НАЗВАНИЕ ТРАССЫ / РЕГ. НОМЕР: Архипо-Осиповка</t>
  </si>
  <si>
    <t>ДАТА ПРОВЕДЕНИЯ: 22 января 2022 года</t>
  </si>
  <si>
    <t>№ ВРВС: 0080101811Я</t>
  </si>
  <si>
    <t>2,7 км / 4</t>
  </si>
  <si>
    <t>Влажность: 81%</t>
  </si>
  <si>
    <t>Температура: +1</t>
  </si>
  <si>
    <t>Осадки: кратковременный снег</t>
  </si>
  <si>
    <t>Ветер: 5 м/с</t>
  </si>
  <si>
    <t>2 СР</t>
  </si>
  <si>
    <t>3 СР</t>
  </si>
  <si>
    <t>ТЕХНИЧЕСКИЙ ДЕЛЕГАТ</t>
  </si>
  <si>
    <t>ТЕХНИЧЕСКИЙ ДЕЛЕГАТ:</t>
  </si>
  <si>
    <t>маунтинбайк - велокросс</t>
  </si>
  <si>
    <t>ПЕРВЕНСТВО РОССИИ</t>
  </si>
  <si>
    <t>Юниоры 17-18 лет</t>
  </si>
  <si>
    <t>№ ЕКП 2022: 4783</t>
  </si>
  <si>
    <t>АНИСИМОВ Алексей</t>
  </si>
  <si>
    <t>НЕВСТРУЕВ Данил</t>
  </si>
  <si>
    <t>ЧЕРНЫШЕВ Михаил</t>
  </si>
  <si>
    <t>ОРЛОВ Ярослав</t>
  </si>
  <si>
    <t>Московская область</t>
  </si>
  <si>
    <t>ЗАВЬЯЛОВ Денис</t>
  </si>
  <si>
    <t>РОМАНОВ Роман</t>
  </si>
  <si>
    <t>БЕЛОКРЫЛОВ Михаил</t>
  </si>
  <si>
    <t>ПАВЛОВ Леонид</t>
  </si>
  <si>
    <t>УСТЬЯНЦЕВ Кирилл</t>
  </si>
  <si>
    <t>ДОРОНИН Станислав</t>
  </si>
  <si>
    <t>ПЛОСКОНЕНКО Кирилл</t>
  </si>
  <si>
    <t>МОЛОГИН Аким</t>
  </si>
  <si>
    <t>АБРАМОВ Кирилл</t>
  </si>
  <si>
    <t>ЖИДКОВ Леон</t>
  </si>
  <si>
    <t>МАТВЕЕВ Матвей</t>
  </si>
  <si>
    <t>СЕМЕНОВ Александр</t>
  </si>
  <si>
    <t>МОСАЛЫГИН Григорий</t>
  </si>
  <si>
    <t>Саратовская область</t>
  </si>
  <si>
    <t>ШУРПАЧ Ярослав</t>
  </si>
  <si>
    <t>Ростовская область</t>
  </si>
  <si>
    <t>БАБЮК Александр</t>
  </si>
  <si>
    <t>МЕРЕЖУК Владислав</t>
  </si>
  <si>
    <t>ШИШКОВ Степан</t>
  </si>
  <si>
    <t>ИВЧЕНКО Андрей</t>
  </si>
  <si>
    <t>Волгоградская область</t>
  </si>
  <si>
    <t>БОЛЬШОВ Илья</t>
  </si>
  <si>
    <t>ТОЛСТОВ Данила</t>
  </si>
  <si>
    <t>НАЧАЛО ГОНКИ: 12ч 00м</t>
  </si>
  <si>
    <t>ОКОНЧАНИЕ ГОНКИ: 13ч 00м</t>
  </si>
  <si>
    <t>ИНФОРМАЦИЯ О ЖЮРИ И ГСК СОРЕВНОВАНИЙ:</t>
  </si>
  <si>
    <t>ПРИМЕЧАНИЕ 
(индекс CRP)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</si>
</sst>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0.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16" fillId="0" borderId="0"/>
  </cellStyleXfs>
  <cellXfs count="155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49" fontId="12" fillId="0" borderId="17" xfId="0" applyNumberFormat="1" applyFont="1" applyFill="1" applyBorder="1" applyAlignment="1">
      <alignment horizontal="right" vertical="center"/>
    </xf>
    <xf numFmtId="0" fontId="15" fillId="0" borderId="8" xfId="0" applyNumberFormat="1" applyFont="1" applyFill="1" applyBorder="1" applyAlignment="1">
      <alignment horizontal="center" vertical="center" wrapText="1"/>
    </xf>
    <xf numFmtId="164" fontId="15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15" fillId="0" borderId="8" xfId="0" applyFont="1" applyFill="1" applyBorder="1" applyAlignment="1">
      <alignment vertical="center" wrapText="1"/>
    </xf>
    <xf numFmtId="0" fontId="5" fillId="0" borderId="0" xfId="0" applyFont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justify"/>
    </xf>
    <xf numFmtId="0" fontId="17" fillId="0" borderId="8" xfId="8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2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5" fillId="0" borderId="31" xfId="0" applyNumberFormat="1" applyFont="1" applyBorder="1" applyAlignment="1">
      <alignment vertical="center"/>
    </xf>
    <xf numFmtId="2" fontId="15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49" fontId="5" fillId="0" borderId="36" xfId="0" applyNumberFormat="1" applyFont="1" applyBorder="1" applyAlignment="1">
      <alignment vertical="center"/>
    </xf>
    <xf numFmtId="2" fontId="5" fillId="0" borderId="37" xfId="0" applyNumberFormat="1" applyFont="1" applyBorder="1" applyAlignment="1">
      <alignment vertical="center"/>
    </xf>
    <xf numFmtId="49" fontId="5" fillId="0" borderId="38" xfId="0" applyNumberFormat="1" applyFont="1" applyBorder="1" applyAlignment="1">
      <alignment vertical="center"/>
    </xf>
    <xf numFmtId="2" fontId="5" fillId="0" borderId="39" xfId="0" applyNumberFormat="1" applyFont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14" fontId="5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14" fontId="5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5" fillId="0" borderId="0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49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21" fontId="5" fillId="0" borderId="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1" fontId="5" fillId="0" borderId="26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right" vertical="center"/>
    </xf>
    <xf numFmtId="0" fontId="20" fillId="0" borderId="1" xfId="8" applyFont="1" applyFill="1" applyBorder="1" applyAlignment="1">
      <alignment horizontal="center" vertical="center" wrapText="1"/>
    </xf>
    <xf numFmtId="21" fontId="5" fillId="0" borderId="1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14" fontId="5" fillId="0" borderId="26" xfId="0" applyNumberFormat="1" applyFont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 wrapText="1"/>
    </xf>
    <xf numFmtId="0" fontId="20" fillId="0" borderId="26" xfId="8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21" fontId="5" fillId="0" borderId="1" xfId="0" applyNumberFormat="1" applyFont="1" applyBorder="1" applyAlignment="1">
      <alignment vertical="center"/>
    </xf>
    <xf numFmtId="21" fontId="5" fillId="0" borderId="41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11">
    <cellStyle name="Обычный" xfId="0" builtinId="0"/>
    <cellStyle name="Обычный 12" xfId="1"/>
    <cellStyle name="Обычный 2" xfId="2"/>
    <cellStyle name="Обычный 2 2" xfId="6"/>
    <cellStyle name="Обычный 2 2 2" xfId="10"/>
    <cellStyle name="Обычный 2 3" xfId="5"/>
    <cellStyle name="Обычный 3" xfId="7"/>
    <cellStyle name="Обычный 4" xfId="4"/>
    <cellStyle name="Обычный 5" xfId="9"/>
    <cellStyle name="Обычный_ID4938_RS_1" xfId="8"/>
    <cellStyle name="Обычный_Стартовый протокол Смирнов_20101106_Results" xf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144319</xdr:colOff>
      <xdr:row>0</xdr:row>
      <xdr:rowOff>20784</xdr:rowOff>
    </xdr:from>
    <xdr:to>
      <xdr:col>2</xdr:col>
      <xdr:colOff>43295</xdr:colOff>
      <xdr:row>4</xdr:row>
      <xdr:rowOff>8661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706E1652-FC79-42EA-BB9F-0500314B13F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19" y="20784"/>
          <a:ext cx="834158" cy="888422"/>
        </a:xfrm>
        <a:prstGeom prst="rect">
          <a:avLst/>
        </a:prstGeom>
      </xdr:spPr>
    </xdr:pic>
    <xdr:clientData/>
  </xdr:twoCellAnchor>
  <xdr:twoCellAnchor editAs="oneCell">
    <xdr:from>
      <xdr:col>10</xdr:col>
      <xdr:colOff>632114</xdr:colOff>
      <xdr:row>0</xdr:row>
      <xdr:rowOff>66967</xdr:rowOff>
    </xdr:from>
    <xdr:to>
      <xdr:col>11</xdr:col>
      <xdr:colOff>983672</xdr:colOff>
      <xdr:row>3</xdr:row>
      <xdr:rowOff>181842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C0B1B040-A73B-4086-AE3D-AC0393AF5D9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0" y="66967"/>
          <a:ext cx="1191490" cy="790284"/>
        </a:xfrm>
        <a:prstGeom prst="rect">
          <a:avLst/>
        </a:prstGeom>
      </xdr:spPr>
    </xdr:pic>
    <xdr:clientData/>
  </xdr:twoCellAnchor>
  <xdr:twoCellAnchor editAs="oneCell">
    <xdr:from>
      <xdr:col>6</xdr:col>
      <xdr:colOff>334818</xdr:colOff>
      <xdr:row>275</xdr:row>
      <xdr:rowOff>115455</xdr:rowOff>
    </xdr:from>
    <xdr:to>
      <xdr:col>6</xdr:col>
      <xdr:colOff>1316543</xdr:colOff>
      <xdr:row>279</xdr:row>
      <xdr:rowOff>54774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1ECB3C3B-38E6-47A2-B7D4-3C9636AD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4993" y="51283755"/>
          <a:ext cx="981725" cy="587019"/>
        </a:xfrm>
        <a:prstGeom prst="rect">
          <a:avLst/>
        </a:prstGeom>
      </xdr:spPr>
    </xdr:pic>
    <xdr:clientData/>
  </xdr:twoCellAnchor>
  <xdr:twoCellAnchor editAs="oneCell">
    <xdr:from>
      <xdr:col>6</xdr:col>
      <xdr:colOff>487218</xdr:colOff>
      <xdr:row>276</xdr:row>
      <xdr:rowOff>94674</xdr:rowOff>
    </xdr:from>
    <xdr:to>
      <xdr:col>6</xdr:col>
      <xdr:colOff>1468943</xdr:colOff>
      <xdr:row>280</xdr:row>
      <xdr:rowOff>33992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2D807C5C-F13A-4D65-A624-8B5B310A3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7393" y="51424899"/>
          <a:ext cx="981725" cy="587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64"/>
  <sheetViews>
    <sheetView tabSelected="1" view="pageBreakPreview" topLeftCell="A46" zoomScaleNormal="100" zoomScaleSheetLayoutView="100" workbookViewId="0">
      <selection activeCell="H56" sqref="H56"/>
    </sheetView>
  </sheetViews>
  <sheetFormatPr defaultColWidth="9.140625" defaultRowHeight="12.75" x14ac:dyDescent="0.2"/>
  <cols>
    <col min="1" max="1" width="7" style="1" customWidth="1"/>
    <col min="2" max="2" width="7" style="70" customWidth="1"/>
    <col min="3" max="3" width="12.140625" style="70" customWidth="1"/>
    <col min="4" max="4" width="21.85546875" style="1" customWidth="1"/>
    <col min="5" max="5" width="10.140625" style="1" customWidth="1"/>
    <col min="6" max="6" width="8.42578125" style="1" customWidth="1"/>
    <col min="7" max="7" width="22.42578125" style="1" customWidth="1"/>
    <col min="8" max="8" width="9.85546875" style="1" customWidth="1"/>
    <col min="9" max="9" width="12.42578125" style="1" customWidth="1"/>
    <col min="10" max="10" width="11.42578125" style="55" customWidth="1"/>
    <col min="11" max="11" width="12.42578125" style="1" customWidth="1"/>
    <col min="12" max="12" width="18.7109375" style="1" customWidth="1"/>
    <col min="13" max="16384" width="9.140625" style="1"/>
  </cols>
  <sheetData>
    <row r="1" spans="1:15" ht="18" customHeight="1" x14ac:dyDescent="0.2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5" ht="18" customHeight="1" x14ac:dyDescent="0.2">
      <c r="A2" s="145" t="s">
        <v>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5" ht="18" customHeight="1" x14ac:dyDescent="0.2">
      <c r="A3" s="145" t="s">
        <v>42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5" ht="18" customHeight="1" x14ac:dyDescent="0.2">
      <c r="A4" s="145" t="s">
        <v>43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5" ht="18" customHeight="1" x14ac:dyDescent="0.2">
      <c r="A5" s="145" t="s">
        <v>44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5" s="2" customFormat="1" ht="28.5" x14ac:dyDescent="0.2">
      <c r="A6" s="146" t="s">
        <v>67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O6" s="27"/>
    </row>
    <row r="7" spans="1:15" s="2" customFormat="1" ht="18" customHeight="1" x14ac:dyDescent="0.2">
      <c r="A7" s="147" t="s">
        <v>14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5" s="2" customFormat="1" ht="4.5" customHeight="1" thickBot="1" x14ac:dyDescent="0.25">
      <c r="A8" s="148" t="s">
        <v>52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1:15" ht="19.5" customHeight="1" thickTop="1" x14ac:dyDescent="0.2">
      <c r="A9" s="149" t="s">
        <v>18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1"/>
    </row>
    <row r="10" spans="1:15" ht="18" customHeight="1" x14ac:dyDescent="0.2">
      <c r="A10" s="152" t="s">
        <v>66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4"/>
    </row>
    <row r="11" spans="1:15" ht="19.5" customHeight="1" x14ac:dyDescent="0.2">
      <c r="A11" s="152" t="s">
        <v>68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4"/>
    </row>
    <row r="12" spans="1:15" ht="5.25" customHeight="1" x14ac:dyDescent="0.2">
      <c r="A12" s="142" t="s">
        <v>52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4"/>
    </row>
    <row r="13" spans="1:15" ht="15.75" x14ac:dyDescent="0.2">
      <c r="A13" s="48" t="s">
        <v>53</v>
      </c>
      <c r="B13" s="23"/>
      <c r="C13" s="23"/>
      <c r="D13" s="73"/>
      <c r="E13" s="4"/>
      <c r="F13" s="4"/>
      <c r="G13" s="74" t="s">
        <v>98</v>
      </c>
      <c r="H13" s="72"/>
      <c r="I13" s="4"/>
      <c r="J13" s="49"/>
      <c r="K13" s="34"/>
      <c r="L13" s="35" t="s">
        <v>56</v>
      </c>
    </row>
    <row r="14" spans="1:15" ht="15.75" x14ac:dyDescent="0.2">
      <c r="A14" s="17" t="s">
        <v>55</v>
      </c>
      <c r="B14" s="12"/>
      <c r="C14" s="12"/>
      <c r="D14" s="69"/>
      <c r="E14" s="5"/>
      <c r="F14" s="5"/>
      <c r="G14" s="105" t="s">
        <v>99</v>
      </c>
      <c r="H14" s="71"/>
      <c r="I14" s="5"/>
      <c r="J14" s="50"/>
      <c r="K14" s="36"/>
      <c r="L14" s="68" t="s">
        <v>69</v>
      </c>
    </row>
    <row r="15" spans="1:15" ht="15" x14ac:dyDescent="0.2">
      <c r="A15" s="131" t="s">
        <v>100</v>
      </c>
      <c r="B15" s="132"/>
      <c r="C15" s="132"/>
      <c r="D15" s="132"/>
      <c r="E15" s="132"/>
      <c r="F15" s="132"/>
      <c r="G15" s="133"/>
      <c r="H15" s="138" t="s">
        <v>1</v>
      </c>
      <c r="I15" s="132"/>
      <c r="J15" s="132"/>
      <c r="K15" s="132"/>
      <c r="L15" s="139"/>
    </row>
    <row r="16" spans="1:15" ht="15" x14ac:dyDescent="0.2">
      <c r="A16" s="18" t="s">
        <v>65</v>
      </c>
      <c r="B16" s="13"/>
      <c r="C16" s="13"/>
      <c r="D16" s="9"/>
      <c r="E16" s="10"/>
      <c r="F16" s="9"/>
      <c r="G16" s="11" t="s">
        <v>52</v>
      </c>
      <c r="H16" s="41" t="s">
        <v>54</v>
      </c>
      <c r="I16" s="6"/>
      <c r="J16" s="51"/>
      <c r="K16" s="6"/>
      <c r="L16" s="19"/>
    </row>
    <row r="17" spans="1:12" ht="15" x14ac:dyDescent="0.2">
      <c r="A17" s="18" t="s">
        <v>15</v>
      </c>
      <c r="B17" s="13"/>
      <c r="C17" s="13"/>
      <c r="D17" s="8"/>
      <c r="E17" s="10"/>
      <c r="F17" s="9"/>
      <c r="G17" s="111" t="s">
        <v>45</v>
      </c>
      <c r="H17" s="41" t="s">
        <v>37</v>
      </c>
      <c r="I17" s="6"/>
      <c r="J17" s="51"/>
      <c r="K17" s="6"/>
      <c r="L17" s="40"/>
    </row>
    <row r="18" spans="1:12" ht="15" x14ac:dyDescent="0.2">
      <c r="A18" s="18" t="s">
        <v>16</v>
      </c>
      <c r="B18" s="13"/>
      <c r="C18" s="13"/>
      <c r="D18" s="8"/>
      <c r="E18" s="10"/>
      <c r="F18" s="9"/>
      <c r="G18" s="111" t="s">
        <v>46</v>
      </c>
      <c r="H18" s="41" t="s">
        <v>38</v>
      </c>
      <c r="I18" s="6"/>
      <c r="J18" s="51"/>
      <c r="K18" s="6"/>
      <c r="L18" s="40"/>
    </row>
    <row r="19" spans="1:12" ht="15.75" thickBot="1" x14ac:dyDescent="0.25">
      <c r="A19" s="18" t="s">
        <v>13</v>
      </c>
      <c r="B19" s="14"/>
      <c r="C19" s="14"/>
      <c r="D19" s="7"/>
      <c r="E19" s="7"/>
      <c r="F19" s="7"/>
      <c r="G19" s="111" t="s">
        <v>48</v>
      </c>
      <c r="H19" s="41" t="s">
        <v>36</v>
      </c>
      <c r="I19" s="6"/>
      <c r="J19" s="51"/>
      <c r="K19" s="93">
        <v>10.8</v>
      </c>
      <c r="L19" s="94" t="s">
        <v>57</v>
      </c>
    </row>
    <row r="20" spans="1:12" ht="8.25" customHeight="1" thickTop="1" thickBot="1" x14ac:dyDescent="0.25">
      <c r="A20" s="32"/>
      <c r="B20" s="25"/>
      <c r="C20" s="25"/>
      <c r="D20" s="24"/>
      <c r="E20" s="24"/>
      <c r="F20" s="24"/>
      <c r="G20" s="24"/>
      <c r="H20" s="24"/>
      <c r="I20" s="24"/>
      <c r="J20" s="52"/>
      <c r="K20" s="24"/>
      <c r="L20" s="33"/>
    </row>
    <row r="21" spans="1:12" s="3" customFormat="1" ht="21" customHeight="1" thickTop="1" x14ac:dyDescent="0.2">
      <c r="A21" s="134" t="s">
        <v>6</v>
      </c>
      <c r="B21" s="136" t="s">
        <v>11</v>
      </c>
      <c r="C21" s="136" t="s">
        <v>34</v>
      </c>
      <c r="D21" s="136" t="s">
        <v>2</v>
      </c>
      <c r="E21" s="136" t="s">
        <v>33</v>
      </c>
      <c r="F21" s="136" t="s">
        <v>8</v>
      </c>
      <c r="G21" s="136" t="s">
        <v>12</v>
      </c>
      <c r="H21" s="136" t="s">
        <v>7</v>
      </c>
      <c r="I21" s="136" t="s">
        <v>23</v>
      </c>
      <c r="J21" s="140" t="s">
        <v>19</v>
      </c>
      <c r="K21" s="127" t="s">
        <v>22</v>
      </c>
      <c r="L21" s="129" t="s">
        <v>101</v>
      </c>
    </row>
    <row r="22" spans="1:12" s="3" customFormat="1" ht="13.5" customHeight="1" x14ac:dyDescent="0.2">
      <c r="A22" s="135"/>
      <c r="B22" s="137"/>
      <c r="C22" s="137"/>
      <c r="D22" s="137"/>
      <c r="E22" s="137"/>
      <c r="F22" s="137"/>
      <c r="G22" s="137"/>
      <c r="H22" s="137"/>
      <c r="I22" s="137"/>
      <c r="J22" s="141"/>
      <c r="K22" s="128"/>
      <c r="L22" s="130"/>
    </row>
    <row r="23" spans="1:12" ht="21.75" customHeight="1" x14ac:dyDescent="0.2">
      <c r="A23" s="108">
        <v>1</v>
      </c>
      <c r="B23" s="84">
        <v>59</v>
      </c>
      <c r="C23" s="84">
        <v>10095011682</v>
      </c>
      <c r="D23" s="85" t="s">
        <v>70</v>
      </c>
      <c r="E23" s="81">
        <v>38343</v>
      </c>
      <c r="F23" s="86" t="s">
        <v>30</v>
      </c>
      <c r="G23" s="95" t="s">
        <v>47</v>
      </c>
      <c r="H23" s="82">
        <v>2.9687500000000002E-2</v>
      </c>
      <c r="I23" s="82" t="s">
        <v>52</v>
      </c>
      <c r="J23" s="113">
        <f>IFERROR($K$19*3600/(HOUR(H23)*3600+MINUTE(H23)*60+SECOND(H23)),"")</f>
        <v>15.157894736842104</v>
      </c>
      <c r="K23" s="112"/>
      <c r="L23" s="89">
        <v>614</v>
      </c>
    </row>
    <row r="24" spans="1:12" ht="21.75" customHeight="1" x14ac:dyDescent="0.2">
      <c r="A24" s="83">
        <v>2</v>
      </c>
      <c r="B24" s="84">
        <v>51</v>
      </c>
      <c r="C24" s="84">
        <v>10091416925</v>
      </c>
      <c r="D24" s="85" t="s">
        <v>71</v>
      </c>
      <c r="E24" s="81">
        <v>38351</v>
      </c>
      <c r="F24" s="86" t="s">
        <v>30</v>
      </c>
      <c r="G24" s="95" t="s">
        <v>41</v>
      </c>
      <c r="H24" s="82">
        <v>3.0092592592592591E-2</v>
      </c>
      <c r="I24" s="82">
        <f>H24-$H$23</f>
        <v>4.0509259259258884E-4</v>
      </c>
      <c r="J24" s="113">
        <f t="shared" ref="J24:J41" si="0">IFERROR($K$19*3600/(HOUR(H24)*3600+MINUTE(H24)*60+SECOND(H24)),"")</f>
        <v>14.953846153846154</v>
      </c>
      <c r="K24" s="112"/>
      <c r="L24" s="89">
        <v>606</v>
      </c>
    </row>
    <row r="25" spans="1:12" ht="21.75" customHeight="1" x14ac:dyDescent="0.2">
      <c r="A25" s="83">
        <v>3</v>
      </c>
      <c r="B25" s="90">
        <v>54</v>
      </c>
      <c r="C25" s="84">
        <v>10091418137</v>
      </c>
      <c r="D25" s="85" t="s">
        <v>72</v>
      </c>
      <c r="E25" s="81">
        <v>38079</v>
      </c>
      <c r="F25" s="86" t="s">
        <v>30</v>
      </c>
      <c r="G25" s="95" t="s">
        <v>41</v>
      </c>
      <c r="H25" s="82">
        <v>3.0231481481481481E-2</v>
      </c>
      <c r="I25" s="82">
        <f t="shared" ref="I25:I41" si="1">H25-$H$23</f>
        <v>5.4398148148147862E-4</v>
      </c>
      <c r="J25" s="113">
        <f t="shared" si="0"/>
        <v>14.885145482388975</v>
      </c>
      <c r="K25" s="112"/>
      <c r="L25" s="89">
        <v>603</v>
      </c>
    </row>
    <row r="26" spans="1:12" ht="21.75" customHeight="1" x14ac:dyDescent="0.2">
      <c r="A26" s="83">
        <v>4</v>
      </c>
      <c r="B26" s="90">
        <v>57</v>
      </c>
      <c r="C26" s="84">
        <v>10061528696</v>
      </c>
      <c r="D26" s="85" t="s">
        <v>73</v>
      </c>
      <c r="E26" s="81">
        <v>37987</v>
      </c>
      <c r="F26" s="86" t="s">
        <v>30</v>
      </c>
      <c r="G26" s="95" t="s">
        <v>74</v>
      </c>
      <c r="H26" s="82">
        <v>3.0729166666666669E-2</v>
      </c>
      <c r="I26" s="82">
        <f t="shared" si="1"/>
        <v>1.0416666666666664E-3</v>
      </c>
      <c r="J26" s="113">
        <f t="shared" si="0"/>
        <v>14.64406779661017</v>
      </c>
      <c r="K26" s="112"/>
      <c r="L26" s="89">
        <v>592</v>
      </c>
    </row>
    <row r="27" spans="1:12" ht="21.75" customHeight="1" x14ac:dyDescent="0.2">
      <c r="A27" s="83">
        <v>5</v>
      </c>
      <c r="B27" s="90">
        <v>62</v>
      </c>
      <c r="C27" s="84">
        <v>10092633667</v>
      </c>
      <c r="D27" s="85" t="s">
        <v>75</v>
      </c>
      <c r="E27" s="81">
        <v>38432</v>
      </c>
      <c r="F27" s="86" t="s">
        <v>30</v>
      </c>
      <c r="G27" s="95" t="s">
        <v>35</v>
      </c>
      <c r="H27" s="82">
        <v>3.0891203703703702E-2</v>
      </c>
      <c r="I27" s="82">
        <f t="shared" si="1"/>
        <v>1.2037037037036999E-3</v>
      </c>
      <c r="J27" s="113">
        <f t="shared" si="0"/>
        <v>14.567253653053578</v>
      </c>
      <c r="K27" s="112"/>
      <c r="L27" s="89">
        <v>589</v>
      </c>
    </row>
    <row r="28" spans="1:12" ht="21.75" customHeight="1" x14ac:dyDescent="0.2">
      <c r="A28" s="83">
        <v>6</v>
      </c>
      <c r="B28" s="90">
        <v>66</v>
      </c>
      <c r="C28" s="84">
        <v>10104083408</v>
      </c>
      <c r="D28" s="85" t="s">
        <v>76</v>
      </c>
      <c r="E28" s="81">
        <v>38687</v>
      </c>
      <c r="F28" s="86" t="s">
        <v>30</v>
      </c>
      <c r="G28" s="95" t="s">
        <v>47</v>
      </c>
      <c r="H28" s="82">
        <v>3.1539351851851853E-2</v>
      </c>
      <c r="I28" s="82">
        <f t="shared" si="1"/>
        <v>1.8518518518518511E-3</v>
      </c>
      <c r="J28" s="113">
        <f t="shared" si="0"/>
        <v>14.267889908256882</v>
      </c>
      <c r="K28" s="112"/>
      <c r="L28" s="89">
        <v>576</v>
      </c>
    </row>
    <row r="29" spans="1:12" ht="21.75" customHeight="1" x14ac:dyDescent="0.2">
      <c r="A29" s="83">
        <v>7</v>
      </c>
      <c r="B29" s="90">
        <v>60</v>
      </c>
      <c r="C29" s="84">
        <v>10083324394</v>
      </c>
      <c r="D29" s="85" t="s">
        <v>77</v>
      </c>
      <c r="E29" s="81">
        <v>38366</v>
      </c>
      <c r="F29" s="86" t="s">
        <v>30</v>
      </c>
      <c r="G29" s="95" t="s">
        <v>41</v>
      </c>
      <c r="H29" s="82">
        <v>3.1990740740740743E-2</v>
      </c>
      <c r="I29" s="82">
        <f t="shared" si="1"/>
        <v>2.3032407407407411E-3</v>
      </c>
      <c r="J29" s="113">
        <f t="shared" si="0"/>
        <v>14.06657018813314</v>
      </c>
      <c r="K29" s="112"/>
      <c r="L29" s="89">
        <v>567</v>
      </c>
    </row>
    <row r="30" spans="1:12" ht="21.75" customHeight="1" x14ac:dyDescent="0.2">
      <c r="A30" s="83">
        <v>8</v>
      </c>
      <c r="B30" s="90">
        <v>67</v>
      </c>
      <c r="C30" s="84">
        <v>10091731365</v>
      </c>
      <c r="D30" s="85" t="s">
        <v>78</v>
      </c>
      <c r="E30" s="81">
        <v>38427</v>
      </c>
      <c r="F30" s="86" t="s">
        <v>30</v>
      </c>
      <c r="G30" s="95" t="s">
        <v>47</v>
      </c>
      <c r="H30" s="82">
        <v>3.2349537037037038E-2</v>
      </c>
      <c r="I30" s="82">
        <f t="shared" si="1"/>
        <v>2.6620370370370357E-3</v>
      </c>
      <c r="J30" s="113">
        <f t="shared" si="0"/>
        <v>13.910554561717353</v>
      </c>
      <c r="K30" s="112"/>
      <c r="L30" s="89">
        <v>560</v>
      </c>
    </row>
    <row r="31" spans="1:12" ht="21.75" customHeight="1" x14ac:dyDescent="0.2">
      <c r="A31" s="83">
        <v>9</v>
      </c>
      <c r="B31" s="90">
        <v>53</v>
      </c>
      <c r="C31" s="84">
        <v>10092258296</v>
      </c>
      <c r="D31" s="85" t="s">
        <v>79</v>
      </c>
      <c r="E31" s="81">
        <v>38190</v>
      </c>
      <c r="F31" s="86" t="s">
        <v>30</v>
      </c>
      <c r="G31" s="95" t="s">
        <v>35</v>
      </c>
      <c r="H31" s="82">
        <v>3.2442129629629633E-2</v>
      </c>
      <c r="I31" s="82">
        <f t="shared" si="1"/>
        <v>2.7546296296296312E-3</v>
      </c>
      <c r="J31" s="113">
        <f t="shared" si="0"/>
        <v>13.870852657866571</v>
      </c>
      <c r="K31" s="112"/>
      <c r="L31" s="89">
        <v>559</v>
      </c>
    </row>
    <row r="32" spans="1:12" ht="21.75" customHeight="1" x14ac:dyDescent="0.2">
      <c r="A32" s="83">
        <v>10</v>
      </c>
      <c r="B32" s="90">
        <v>61</v>
      </c>
      <c r="C32" s="84">
        <v>10092632556</v>
      </c>
      <c r="D32" s="85" t="s">
        <v>80</v>
      </c>
      <c r="E32" s="81">
        <v>38470</v>
      </c>
      <c r="F32" s="86" t="s">
        <v>30</v>
      </c>
      <c r="G32" s="95" t="s">
        <v>35</v>
      </c>
      <c r="H32" s="82">
        <v>3.2777777777777781E-2</v>
      </c>
      <c r="I32" s="82">
        <f t="shared" si="1"/>
        <v>3.0902777777777786E-3</v>
      </c>
      <c r="J32" s="113">
        <f t="shared" si="0"/>
        <v>13.728813559322035</v>
      </c>
      <c r="K32" s="112"/>
      <c r="L32" s="89">
        <v>553</v>
      </c>
    </row>
    <row r="33" spans="1:12" ht="21.75" customHeight="1" x14ac:dyDescent="0.2">
      <c r="A33" s="83">
        <v>11</v>
      </c>
      <c r="B33" s="90">
        <v>65</v>
      </c>
      <c r="C33" s="84">
        <v>10093597809</v>
      </c>
      <c r="D33" s="85" t="s">
        <v>81</v>
      </c>
      <c r="E33" s="81">
        <v>38524</v>
      </c>
      <c r="F33" s="86" t="s">
        <v>30</v>
      </c>
      <c r="G33" s="95" t="s">
        <v>35</v>
      </c>
      <c r="H33" s="82">
        <v>3.3229166666666664E-2</v>
      </c>
      <c r="I33" s="82">
        <f t="shared" si="1"/>
        <v>3.5416666666666617E-3</v>
      </c>
      <c r="J33" s="113">
        <f t="shared" si="0"/>
        <v>13.542319749216301</v>
      </c>
      <c r="K33" s="112"/>
      <c r="L33" s="89">
        <v>545</v>
      </c>
    </row>
    <row r="34" spans="1:12" ht="21.75" customHeight="1" x14ac:dyDescent="0.2">
      <c r="A34" s="83">
        <v>12</v>
      </c>
      <c r="B34" s="90">
        <v>72</v>
      </c>
      <c r="C34" s="84">
        <v>10096273086</v>
      </c>
      <c r="D34" s="85" t="s">
        <v>82</v>
      </c>
      <c r="E34" s="81">
        <v>38547</v>
      </c>
      <c r="F34" s="86" t="s">
        <v>30</v>
      </c>
      <c r="G34" s="95" t="s">
        <v>20</v>
      </c>
      <c r="H34" s="82">
        <v>3.3437500000000002E-2</v>
      </c>
      <c r="I34" s="82">
        <f t="shared" si="1"/>
        <v>3.7499999999999999E-3</v>
      </c>
      <c r="J34" s="113">
        <f t="shared" si="0"/>
        <v>13.457943925233645</v>
      </c>
      <c r="K34" s="112"/>
      <c r="L34" s="89">
        <v>541</v>
      </c>
    </row>
    <row r="35" spans="1:12" ht="21.75" customHeight="1" x14ac:dyDescent="0.2">
      <c r="A35" s="83">
        <v>13</v>
      </c>
      <c r="B35" s="90">
        <v>70</v>
      </c>
      <c r="C35" s="84">
        <v>10095596716</v>
      </c>
      <c r="D35" s="85" t="s">
        <v>83</v>
      </c>
      <c r="E35" s="81">
        <v>38590</v>
      </c>
      <c r="F35" s="86" t="s">
        <v>30</v>
      </c>
      <c r="G35" s="95" t="s">
        <v>20</v>
      </c>
      <c r="H35" s="82">
        <v>3.3564814814814818E-2</v>
      </c>
      <c r="I35" s="82">
        <f t="shared" si="1"/>
        <v>3.8773148148148161E-3</v>
      </c>
      <c r="J35" s="113">
        <f t="shared" si="0"/>
        <v>13.406896551724138</v>
      </c>
      <c r="K35" s="112"/>
      <c r="L35" s="89">
        <v>539</v>
      </c>
    </row>
    <row r="36" spans="1:12" ht="21.75" customHeight="1" x14ac:dyDescent="0.2">
      <c r="A36" s="83">
        <v>14</v>
      </c>
      <c r="B36" s="90">
        <v>71</v>
      </c>
      <c r="C36" s="84">
        <v>10078168947</v>
      </c>
      <c r="D36" s="85" t="s">
        <v>84</v>
      </c>
      <c r="E36" s="81">
        <v>38184</v>
      </c>
      <c r="F36" s="86" t="s">
        <v>30</v>
      </c>
      <c r="G36" s="95" t="s">
        <v>20</v>
      </c>
      <c r="H36" s="82">
        <v>3.4108796296296297E-2</v>
      </c>
      <c r="I36" s="82">
        <f t="shared" si="1"/>
        <v>4.4212962962962947E-3</v>
      </c>
      <c r="J36" s="113">
        <f t="shared" si="0"/>
        <v>13.193077706141839</v>
      </c>
      <c r="K36" s="112"/>
      <c r="L36" s="89">
        <v>530</v>
      </c>
    </row>
    <row r="37" spans="1:12" ht="21.75" customHeight="1" x14ac:dyDescent="0.2">
      <c r="A37" s="83">
        <v>15</v>
      </c>
      <c r="B37" s="90">
        <v>68</v>
      </c>
      <c r="C37" s="84">
        <v>10091732072</v>
      </c>
      <c r="D37" s="85" t="s">
        <v>85</v>
      </c>
      <c r="E37" s="81">
        <v>38509</v>
      </c>
      <c r="F37" s="86" t="s">
        <v>30</v>
      </c>
      <c r="G37" s="95" t="s">
        <v>47</v>
      </c>
      <c r="H37" s="82">
        <v>3.4456018518518518E-2</v>
      </c>
      <c r="I37" s="82">
        <f t="shared" si="1"/>
        <v>4.7685185185185157E-3</v>
      </c>
      <c r="J37" s="113">
        <f t="shared" si="0"/>
        <v>13.060127645280483</v>
      </c>
      <c r="K37" s="112"/>
      <c r="L37" s="89">
        <v>524</v>
      </c>
    </row>
    <row r="38" spans="1:12" ht="21.75" customHeight="1" x14ac:dyDescent="0.2">
      <c r="A38" s="83">
        <v>16</v>
      </c>
      <c r="B38" s="90">
        <v>73</v>
      </c>
      <c r="C38" s="84">
        <v>10084228013</v>
      </c>
      <c r="D38" s="85" t="s">
        <v>86</v>
      </c>
      <c r="E38" s="81">
        <v>38380</v>
      </c>
      <c r="F38" s="86" t="s">
        <v>30</v>
      </c>
      <c r="G38" s="95" t="s">
        <v>20</v>
      </c>
      <c r="H38" s="82">
        <v>3.5185185185185187E-2</v>
      </c>
      <c r="I38" s="82">
        <f t="shared" si="1"/>
        <v>5.4976851851851853E-3</v>
      </c>
      <c r="J38" s="113">
        <f t="shared" si="0"/>
        <v>12.789473684210526</v>
      </c>
      <c r="K38" s="112"/>
      <c r="L38" s="89">
        <v>512</v>
      </c>
    </row>
    <row r="39" spans="1:12" ht="21.75" customHeight="1" x14ac:dyDescent="0.2">
      <c r="A39" s="83">
        <v>17</v>
      </c>
      <c r="B39" s="90">
        <v>55</v>
      </c>
      <c r="C39" s="84">
        <v>10124509180</v>
      </c>
      <c r="D39" s="85" t="s">
        <v>87</v>
      </c>
      <c r="E39" s="81">
        <v>38253</v>
      </c>
      <c r="F39" s="86" t="s">
        <v>30</v>
      </c>
      <c r="G39" s="95" t="s">
        <v>88</v>
      </c>
      <c r="H39" s="82">
        <v>3.5462962962962967E-2</v>
      </c>
      <c r="I39" s="82">
        <f t="shared" si="1"/>
        <v>5.7754629629629649E-3</v>
      </c>
      <c r="J39" s="113">
        <f t="shared" si="0"/>
        <v>12.689295039164492</v>
      </c>
      <c r="K39" s="112"/>
      <c r="L39" s="89">
        <v>508</v>
      </c>
    </row>
    <row r="40" spans="1:12" ht="21.75" customHeight="1" x14ac:dyDescent="0.2">
      <c r="A40" s="83">
        <v>18</v>
      </c>
      <c r="B40" s="90">
        <v>63</v>
      </c>
      <c r="C40" s="84">
        <v>10119569153</v>
      </c>
      <c r="D40" s="85" t="s">
        <v>89</v>
      </c>
      <c r="E40" s="81">
        <v>38470</v>
      </c>
      <c r="F40" s="86" t="s">
        <v>62</v>
      </c>
      <c r="G40" s="95" t="s">
        <v>90</v>
      </c>
      <c r="H40" s="82">
        <v>3.5995370370370372E-2</v>
      </c>
      <c r="I40" s="82">
        <f t="shared" si="1"/>
        <v>6.3078703703703699E-3</v>
      </c>
      <c r="J40" s="113">
        <f t="shared" si="0"/>
        <v>12.5016077170418</v>
      </c>
      <c r="K40" s="112"/>
      <c r="L40" s="89">
        <v>500</v>
      </c>
    </row>
    <row r="41" spans="1:12" ht="21.75" customHeight="1" x14ac:dyDescent="0.2">
      <c r="A41" s="83">
        <v>19</v>
      </c>
      <c r="B41" s="90">
        <v>52</v>
      </c>
      <c r="C41" s="84">
        <v>10058750557</v>
      </c>
      <c r="D41" s="85" t="s">
        <v>91</v>
      </c>
      <c r="E41" s="81">
        <v>38129</v>
      </c>
      <c r="F41" s="86" t="s">
        <v>30</v>
      </c>
      <c r="G41" s="95" t="s">
        <v>35</v>
      </c>
      <c r="H41" s="82">
        <v>3.7569444444444447E-2</v>
      </c>
      <c r="I41" s="82">
        <f t="shared" si="1"/>
        <v>7.8819444444444449E-3</v>
      </c>
      <c r="J41" s="113">
        <f t="shared" si="0"/>
        <v>11.977818853974123</v>
      </c>
      <c r="K41" s="112"/>
      <c r="L41" s="89">
        <v>477</v>
      </c>
    </row>
    <row r="42" spans="1:12" ht="21.75" customHeight="1" x14ac:dyDescent="0.2">
      <c r="A42" s="83">
        <v>20</v>
      </c>
      <c r="B42" s="90">
        <v>64</v>
      </c>
      <c r="C42" s="84">
        <v>10105987638</v>
      </c>
      <c r="D42" s="85" t="s">
        <v>92</v>
      </c>
      <c r="E42" s="81">
        <v>38394</v>
      </c>
      <c r="F42" s="86" t="s">
        <v>30</v>
      </c>
      <c r="G42" s="95" t="s">
        <v>90</v>
      </c>
      <c r="H42" s="82"/>
      <c r="I42" s="109"/>
      <c r="J42" s="87"/>
      <c r="K42" s="88"/>
      <c r="L42" s="96" t="s">
        <v>50</v>
      </c>
    </row>
    <row r="43" spans="1:12" ht="21.75" customHeight="1" x14ac:dyDescent="0.2">
      <c r="A43" s="83">
        <v>21</v>
      </c>
      <c r="B43" s="90">
        <v>74</v>
      </c>
      <c r="C43" s="84">
        <v>10078945452</v>
      </c>
      <c r="D43" s="85" t="s">
        <v>93</v>
      </c>
      <c r="E43" s="81">
        <v>38419</v>
      </c>
      <c r="F43" s="86" t="s">
        <v>30</v>
      </c>
      <c r="G43" s="95" t="s">
        <v>88</v>
      </c>
      <c r="H43" s="82"/>
      <c r="I43" s="109"/>
      <c r="J43" s="87"/>
      <c r="K43" s="88"/>
      <c r="L43" s="96" t="s">
        <v>50</v>
      </c>
    </row>
    <row r="44" spans="1:12" ht="21.75" customHeight="1" x14ac:dyDescent="0.2">
      <c r="A44" s="83">
        <v>22</v>
      </c>
      <c r="B44" s="90">
        <v>58</v>
      </c>
      <c r="C44" s="84">
        <v>10105935195</v>
      </c>
      <c r="D44" s="85" t="s">
        <v>94</v>
      </c>
      <c r="E44" s="81">
        <v>38190</v>
      </c>
      <c r="F44" s="86" t="s">
        <v>30</v>
      </c>
      <c r="G44" s="95" t="s">
        <v>95</v>
      </c>
      <c r="H44" s="82"/>
      <c r="I44" s="109"/>
      <c r="J44" s="87"/>
      <c r="K44" s="88"/>
      <c r="L44" s="96" t="s">
        <v>50</v>
      </c>
    </row>
    <row r="45" spans="1:12" ht="21.75" customHeight="1" x14ac:dyDescent="0.2">
      <c r="A45" s="83">
        <v>23</v>
      </c>
      <c r="B45" s="90">
        <v>69</v>
      </c>
      <c r="C45" s="84">
        <v>10095105551</v>
      </c>
      <c r="D45" s="85" t="s">
        <v>96</v>
      </c>
      <c r="E45" s="81">
        <v>38391</v>
      </c>
      <c r="F45" s="86" t="s">
        <v>39</v>
      </c>
      <c r="G45" s="95" t="s">
        <v>47</v>
      </c>
      <c r="H45" s="82"/>
      <c r="I45" s="109"/>
      <c r="J45" s="87"/>
      <c r="K45" s="88"/>
      <c r="L45" s="96" t="s">
        <v>50</v>
      </c>
    </row>
    <row r="46" spans="1:12" ht="21.75" customHeight="1" thickBot="1" x14ac:dyDescent="0.25">
      <c r="A46" s="97">
        <v>24</v>
      </c>
      <c r="B46" s="98">
        <v>56</v>
      </c>
      <c r="C46" s="99">
        <v>10094922665</v>
      </c>
      <c r="D46" s="100" t="s">
        <v>97</v>
      </c>
      <c r="E46" s="101">
        <v>38239</v>
      </c>
      <c r="F46" s="102" t="s">
        <v>30</v>
      </c>
      <c r="G46" s="103" t="s">
        <v>88</v>
      </c>
      <c r="H46" s="91"/>
      <c r="I46" s="91"/>
      <c r="J46" s="92" t="s">
        <v>52</v>
      </c>
      <c r="K46" s="104"/>
      <c r="L46" s="110" t="s">
        <v>51</v>
      </c>
    </row>
    <row r="47" spans="1:12" ht="6" customHeight="1" thickTop="1" thickBot="1" x14ac:dyDescent="0.25">
      <c r="A47" s="28"/>
      <c r="B47" s="29"/>
      <c r="C47" s="29"/>
      <c r="D47" s="30"/>
      <c r="E47" s="20"/>
      <c r="F47" s="21"/>
      <c r="G47" s="22"/>
      <c r="H47" s="26"/>
      <c r="I47" s="75"/>
      <c r="J47" s="53"/>
      <c r="K47" s="26"/>
      <c r="L47" s="26"/>
    </row>
    <row r="48" spans="1:12" ht="15.75" thickTop="1" x14ac:dyDescent="0.2">
      <c r="A48" s="117" t="s">
        <v>4</v>
      </c>
      <c r="B48" s="118"/>
      <c r="C48" s="118"/>
      <c r="D48" s="118"/>
      <c r="E48" s="76"/>
      <c r="F48" s="76"/>
      <c r="G48" s="118" t="s">
        <v>5</v>
      </c>
      <c r="H48" s="118"/>
      <c r="I48" s="118"/>
      <c r="J48" s="118"/>
      <c r="K48" s="118"/>
      <c r="L48" s="126"/>
    </row>
    <row r="49" spans="1:12" x14ac:dyDescent="0.2">
      <c r="A49" s="37" t="s">
        <v>59</v>
      </c>
      <c r="B49" s="38"/>
      <c r="C49" s="42"/>
      <c r="D49" s="39"/>
      <c r="E49" s="56"/>
      <c r="F49" s="62"/>
      <c r="G49" s="43" t="s">
        <v>31</v>
      </c>
      <c r="H49" s="39">
        <v>8</v>
      </c>
      <c r="I49" s="56"/>
      <c r="J49" s="57"/>
      <c r="K49" s="78" t="s">
        <v>29</v>
      </c>
      <c r="L49" s="79">
        <f>COUNTIF(F23:F46,"ЗМС")</f>
        <v>0</v>
      </c>
    </row>
    <row r="50" spans="1:12" x14ac:dyDescent="0.2">
      <c r="A50" s="37" t="s">
        <v>58</v>
      </c>
      <c r="B50" s="7"/>
      <c r="C50" s="44"/>
      <c r="D50" s="31"/>
      <c r="E50" s="63"/>
      <c r="F50" s="64"/>
      <c r="G50" s="45" t="s">
        <v>24</v>
      </c>
      <c r="H50" s="77">
        <f>H51+H56</f>
        <v>24</v>
      </c>
      <c r="I50" s="58"/>
      <c r="J50" s="59"/>
      <c r="K50" s="78" t="s">
        <v>17</v>
      </c>
      <c r="L50" s="79">
        <f>COUNTIF(F23:F46,"МСМК")</f>
        <v>0</v>
      </c>
    </row>
    <row r="51" spans="1:12" x14ac:dyDescent="0.2">
      <c r="A51" s="37" t="s">
        <v>60</v>
      </c>
      <c r="B51" s="7"/>
      <c r="C51" s="47"/>
      <c r="D51" s="31"/>
      <c r="E51" s="63"/>
      <c r="F51" s="64"/>
      <c r="G51" s="45" t="s">
        <v>25</v>
      </c>
      <c r="H51" s="77">
        <f>H52+H54+H55+H53</f>
        <v>24</v>
      </c>
      <c r="I51" s="58"/>
      <c r="J51" s="59"/>
      <c r="K51" s="78" t="s">
        <v>21</v>
      </c>
      <c r="L51" s="79">
        <f>COUNTIF(F23:F46,"МС")</f>
        <v>0</v>
      </c>
    </row>
    <row r="52" spans="1:12" x14ac:dyDescent="0.2">
      <c r="A52" s="37" t="s">
        <v>61</v>
      </c>
      <c r="B52" s="7"/>
      <c r="C52" s="47"/>
      <c r="D52" s="31"/>
      <c r="E52" s="63"/>
      <c r="F52" s="64"/>
      <c r="G52" s="45" t="s">
        <v>26</v>
      </c>
      <c r="H52" s="77">
        <f>COUNT(A23:A46)</f>
        <v>24</v>
      </c>
      <c r="I52" s="58"/>
      <c r="J52" s="59"/>
      <c r="K52" s="78" t="s">
        <v>30</v>
      </c>
      <c r="L52" s="79">
        <f>COUNTIF(F23:F46,"КМС")</f>
        <v>22</v>
      </c>
    </row>
    <row r="53" spans="1:12" x14ac:dyDescent="0.2">
      <c r="A53" s="37"/>
      <c r="B53" s="7"/>
      <c r="C53" s="47"/>
      <c r="D53" s="31"/>
      <c r="E53" s="63"/>
      <c r="F53" s="64"/>
      <c r="G53" s="45" t="s">
        <v>40</v>
      </c>
      <c r="H53" s="31">
        <f>COUNTIF(A23:A46,"ЛИМ")</f>
        <v>0</v>
      </c>
      <c r="J53" s="59"/>
      <c r="K53" s="78" t="s">
        <v>39</v>
      </c>
      <c r="L53" s="79">
        <f>COUNTIF(F23:F46,"1 СР")</f>
        <v>1</v>
      </c>
    </row>
    <row r="54" spans="1:12" x14ac:dyDescent="0.2">
      <c r="A54" s="37"/>
      <c r="B54" s="7"/>
      <c r="C54" s="7"/>
      <c r="D54" s="31"/>
      <c r="E54" s="63"/>
      <c r="F54" s="64"/>
      <c r="G54" s="45" t="s">
        <v>27</v>
      </c>
      <c r="H54" s="77">
        <f>COUNTIF(A23:A46,"НФ")</f>
        <v>0</v>
      </c>
      <c r="I54" s="58"/>
      <c r="J54" s="59"/>
      <c r="K54" s="54" t="s">
        <v>62</v>
      </c>
      <c r="L54" s="79">
        <f>COUNTIF(F23:F46,"2 СР")</f>
        <v>1</v>
      </c>
    </row>
    <row r="55" spans="1:12" x14ac:dyDescent="0.2">
      <c r="A55" s="37"/>
      <c r="B55" s="7"/>
      <c r="C55" s="7"/>
      <c r="D55" s="31"/>
      <c r="E55" s="63"/>
      <c r="F55" s="64"/>
      <c r="G55" s="45" t="s">
        <v>32</v>
      </c>
      <c r="H55" s="77">
        <f>COUNTIF(A23:A46,"ДСКВ")</f>
        <v>0</v>
      </c>
      <c r="I55" s="58"/>
      <c r="J55" s="59"/>
      <c r="K55" s="54" t="s">
        <v>63</v>
      </c>
      <c r="L55" s="79">
        <f>COUNTIF(F23:F46,"3 СР")</f>
        <v>0</v>
      </c>
    </row>
    <row r="56" spans="1:12" x14ac:dyDescent="0.2">
      <c r="A56" s="37"/>
      <c r="B56" s="7"/>
      <c r="C56" s="7"/>
      <c r="D56" s="31"/>
      <c r="E56" s="65"/>
      <c r="F56" s="66"/>
      <c r="G56" s="45" t="s">
        <v>28</v>
      </c>
      <c r="H56" s="77">
        <f>COUNTIF(A23:A46,"НС")</f>
        <v>0</v>
      </c>
      <c r="I56" s="60"/>
      <c r="J56" s="61"/>
      <c r="K56" s="54"/>
      <c r="L56" s="46"/>
    </row>
    <row r="57" spans="1:12" ht="9.75" customHeight="1" x14ac:dyDescent="0.2">
      <c r="A57" s="15"/>
      <c r="L57" s="16"/>
    </row>
    <row r="58" spans="1:12" x14ac:dyDescent="0.2">
      <c r="A58" s="121" t="s">
        <v>64</v>
      </c>
      <c r="B58" s="119"/>
      <c r="C58" s="119"/>
      <c r="D58" s="119"/>
      <c r="E58" s="119" t="s">
        <v>10</v>
      </c>
      <c r="F58" s="119"/>
      <c r="G58" s="119"/>
      <c r="H58" s="119" t="s">
        <v>3</v>
      </c>
      <c r="I58" s="119"/>
      <c r="J58" s="119"/>
      <c r="K58" s="119" t="s">
        <v>49</v>
      </c>
      <c r="L58" s="120"/>
    </row>
    <row r="59" spans="1:12" x14ac:dyDescent="0.2">
      <c r="A59" s="122"/>
      <c r="B59" s="123"/>
      <c r="C59" s="123"/>
      <c r="D59" s="123"/>
      <c r="E59" s="123"/>
      <c r="F59" s="124"/>
      <c r="G59" s="124"/>
      <c r="H59" s="124"/>
      <c r="I59" s="124"/>
      <c r="J59" s="124"/>
      <c r="K59" s="124"/>
      <c r="L59" s="125"/>
    </row>
    <row r="60" spans="1:12" x14ac:dyDescent="0.2">
      <c r="A60" s="106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67"/>
    </row>
    <row r="61" spans="1:12" x14ac:dyDescent="0.2">
      <c r="A61" s="106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67"/>
    </row>
    <row r="62" spans="1:12" x14ac:dyDescent="0.2">
      <c r="A62" s="10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67"/>
    </row>
    <row r="63" spans="1:12" s="80" customFormat="1" ht="12" thickBot="1" x14ac:dyDescent="0.25">
      <c r="A63" s="114"/>
      <c r="B63" s="115"/>
      <c r="C63" s="115"/>
      <c r="D63" s="115"/>
      <c r="E63" s="115" t="str">
        <f>G17</f>
        <v xml:space="preserve">БЕСЧАСТНОВ А.А. (ВК, г. Москва) </v>
      </c>
      <c r="F63" s="115"/>
      <c r="G63" s="115"/>
      <c r="H63" s="115" t="str">
        <f>G18</f>
        <v xml:space="preserve">ТЕБАЙКИН И.Г. (ВК, п. ВНИИССОК) </v>
      </c>
      <c r="I63" s="115"/>
      <c r="J63" s="115"/>
      <c r="K63" s="115" t="str">
        <f>G19</f>
        <v xml:space="preserve">АФАНАСЬЕВА Е.А. (ВК, г. Верхняя Пышма) </v>
      </c>
      <c r="L63" s="116"/>
    </row>
    <row r="64" spans="1:12" ht="13.5" thickTop="1" x14ac:dyDescent="0.2"/>
  </sheetData>
  <mergeCells count="38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K21:K22"/>
    <mergeCell ref="L21:L22"/>
    <mergeCell ref="A15:G15"/>
    <mergeCell ref="A21:A22"/>
    <mergeCell ref="B21:B22"/>
    <mergeCell ref="C21:C22"/>
    <mergeCell ref="D21:D22"/>
    <mergeCell ref="E21:E22"/>
    <mergeCell ref="F21:F22"/>
    <mergeCell ref="G21:G22"/>
    <mergeCell ref="H15:L15"/>
    <mergeCell ref="H21:H22"/>
    <mergeCell ref="I21:I22"/>
    <mergeCell ref="J21:J22"/>
    <mergeCell ref="A63:D63"/>
    <mergeCell ref="E63:G63"/>
    <mergeCell ref="H63:J63"/>
    <mergeCell ref="K63:L63"/>
    <mergeCell ref="A48:D48"/>
    <mergeCell ref="E58:G58"/>
    <mergeCell ref="H58:J58"/>
    <mergeCell ref="K58:L58"/>
    <mergeCell ref="A58:D58"/>
    <mergeCell ref="A59:E59"/>
    <mergeCell ref="F59:L59"/>
    <mergeCell ref="G48:L48"/>
  </mergeCells>
  <conditionalFormatting sqref="B64:B1048576 B1 B6:B7 B9:B11 B13:B47 B49:B57">
    <cfRule type="duplicateValues" dxfId="5" priority="7"/>
  </conditionalFormatting>
  <conditionalFormatting sqref="B2">
    <cfRule type="duplicateValues" dxfId="4" priority="6"/>
  </conditionalFormatting>
  <conditionalFormatting sqref="B3">
    <cfRule type="duplicateValues" dxfId="3" priority="5"/>
  </conditionalFormatting>
  <conditionalFormatting sqref="B4">
    <cfRule type="duplicateValues" dxfId="2" priority="4"/>
  </conditionalFormatting>
  <conditionalFormatting sqref="B63">
    <cfRule type="duplicateValues" dxfId="1" priority="1"/>
  </conditionalFormatting>
  <conditionalFormatting sqref="B58:B62">
    <cfRule type="duplicateValues" dxfId="0" priority="19"/>
  </conditionalFormatting>
  <printOptions horizontalCentered="1"/>
  <pageMargins left="0.19685039370078741" right="0.19685039370078741" top="0.74803149606299213" bottom="0.74803149606299213" header="0.31496062992125984" footer="0.31496062992125984"/>
  <pageSetup paperSize="256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Велокросс ю-ры 17-18</vt:lpstr>
      <vt:lpstr>'Велокросс ю-ры 17-18'!Область_печати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2022-01-23T13:30:26Z</cp:lastPrinted>
  <dcterms:created xsi:type="dcterms:W3CDTF">1996-10-08T23:32:33Z</dcterms:created>
  <dcterms:modified xsi:type="dcterms:W3CDTF">2022-03-24T12:49:06Z</dcterms:modified>
</cp:coreProperties>
</file>