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-105" yWindow="-105" windowWidth="20730" windowHeight="11760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Критериум!$A$1:$AA$46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" i="91" l="1"/>
  <c r="L46" i="91" l="1"/>
  <c r="F46" i="91"/>
  <c r="X23" i="91" l="1"/>
  <c r="AA38" i="91" l="1"/>
  <c r="AA37" i="91"/>
  <c r="AA36" i="91"/>
  <c r="AA35" i="91"/>
  <c r="AA34" i="91"/>
  <c r="AA33" i="91"/>
  <c r="AA32" i="91"/>
  <c r="H38" i="91"/>
  <c r="H37" i="91"/>
  <c r="H36" i="91"/>
  <c r="H34" i="91" l="1"/>
  <c r="H33" i="91" s="1"/>
  <c r="W46" i="91"/>
  <c r="X24" i="91"/>
  <c r="X25" i="91"/>
  <c r="X26" i="91"/>
</calcChain>
</file>

<file path=xl/sharedStrings.xml><?xml version="1.0" encoding="utf-8"?>
<sst xmlns="http://schemas.openxmlformats.org/spreadsheetml/2006/main" count="102" uniqueCount="84">
  <si>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</si>
  <si>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</si>
  <si>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</si>
  <si>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</si>
  <si>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</si>
  <si>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</si>
  <si>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</si>
  <si>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</si>
  <si>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</si>
  <si>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</si>
  <si>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</si>
  <si>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</si>
  <si>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</si>
  <si>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</si>
  <si>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</si>
  <si>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</si>
  <si>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</si>
  <si>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</si>
  <si>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</si>
  <si>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</si>
  <si>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</si>
  <si>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</si>
  <si>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</si>
  <si>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</si>
  <si>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</si>
  <si>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Федерация велосипедного спорта Воронежской области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</si>
  <si>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</si>
  <si>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</si>
  <si>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</si>
  <si>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</si>
  <si>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</si>
  <si>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</si>
  <si>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</si>
  <si>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</si>
  <si>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</si>
  <si>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</si>
  <si>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</si>
  <si>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</si>
  <si>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МАКСИМАЛЬНЫЙ ПЕРЕПАД (HD):</t>
  </si>
  <si>
    <t>ДИСТАНЦИЯ: ДЛИНА КРУГА/КРУГОВ</t>
  </si>
  <si>
    <t>шоссе - критериум 20-40 км</t>
  </si>
  <si>
    <t>1 СР</t>
  </si>
  <si>
    <t>Место на основном финише</t>
  </si>
  <si>
    <t>UCI ID</t>
  </si>
  <si>
    <t>Воронежская область</t>
  </si>
  <si>
    <t>Департамент физической культуры и спорта Воронежской области</t>
  </si>
  <si>
    <t/>
  </si>
  <si>
    <t>№ ВРВС: 0080721811С</t>
  </si>
  <si>
    <t>НАЗВАНИЕ ТРАССЫ / РЕГ. НОМЕР: Лыжный СК с освещенной лыжероллерной трассой/ 0065515</t>
  </si>
  <si>
    <t>СУДЬЯ НА ФИНИШЕ</t>
  </si>
  <si>
    <t>2 СР</t>
  </si>
  <si>
    <t>3 СР</t>
  </si>
  <si>
    <t>ВСЕРОССИЙСКИЕ СОРЕВНОВАНИЯ</t>
  </si>
  <si>
    <t>ЕЛИФЕРОВ А.В. (ВК, г. ВОРОНЕЖ)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</si>
  <si>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Воронеж</t>
    </r>
  </si>
  <si>
    <t>1,5 км/15</t>
  </si>
  <si>
    <t>ДАТА ПРОВЕДЕНИЯ: 08 сентября 2022 года</t>
  </si>
  <si>
    <t xml:space="preserve">НАЧАЛО ГОНКИ: 11ч 00м </t>
  </si>
  <si>
    <t>АГАПОВА И.А. (1К, г. ВОРОНЕЖ)</t>
  </si>
  <si>
    <t>КОНДРАТЬЕВА Л.В. (ВК, г. ВОРОНЕЖ)</t>
  </si>
  <si>
    <t>СУММА ПОЛОЖИТЕЛЬНЫХ ПЕРЕПАДОВ ВЫСОТЫ НА ДИСТАНЦИИ (ТС):</t>
  </si>
  <si>
    <t>Белгородская область</t>
  </si>
  <si>
    <t>Температура: +10</t>
  </si>
  <si>
    <t>Влажность: 69%</t>
  </si>
  <si>
    <t>Осадки: дождь</t>
  </si>
  <si>
    <t>Ветер: 4,0 м/с (с/в)</t>
  </si>
  <si>
    <t>Юниорки 17-18 лет</t>
  </si>
  <si>
    <t>ОКОНЧАНИЕ ГОНКИ: 11ч 40м</t>
  </si>
  <si>
    <t>№ ЕКП 2022: 5109</t>
  </si>
  <si>
    <t>МУЧКАЕВА Людмила</t>
  </si>
  <si>
    <t>29.09.2005</t>
  </si>
  <si>
    <t>Санкт-Петербург</t>
  </si>
  <si>
    <t>КРАПИВИНА Дарья</t>
  </si>
  <si>
    <t>27.10.2055</t>
  </si>
  <si>
    <t>ПАХОМОВА Анастасия</t>
  </si>
  <si>
    <t>05.02.2005</t>
  </si>
  <si>
    <t>САМСОНОВА Анастасия</t>
  </si>
  <si>
    <t>04.03.2004</t>
  </si>
  <si>
    <t>БУТЫЛЕВА Софья</t>
  </si>
  <si>
    <t>25.05.2005</t>
  </si>
  <si>
    <t>КРАВЧЕНКО Виктория</t>
  </si>
  <si>
    <t>24.04.2005</t>
  </si>
  <si>
    <t>ПАНЕНКО Виктория</t>
  </si>
  <si>
    <t>21.04.2005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</si>
</sst>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2" fillId="0" borderId="0"/>
  </cellStyleXfs>
  <cellXfs count="147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1" fontId="18" fillId="0" borderId="1" xfId="9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12" fillId="0" borderId="22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8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49" fontId="12" fillId="0" borderId="2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5" xfId="0" applyNumberFormat="1" applyFont="1" applyFill="1" applyBorder="1" applyAlignment="1">
      <alignment vertical="center"/>
    </xf>
    <xf numFmtId="14" fontId="12" fillId="0" borderId="5" xfId="0" applyNumberFormat="1" applyFont="1" applyBorder="1" applyAlignment="1">
      <alignment horizontal="right" vertical="center"/>
    </xf>
    <xf numFmtId="14" fontId="12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8" fillId="0" borderId="1" xfId="9" applyNumberFormat="1" applyFont="1" applyFill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15" fillId="3" borderId="1" xfId="3" applyFont="1" applyFill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2" borderId="24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8" fillId="0" borderId="1" xfId="9" applyFont="1" applyFill="1" applyBorder="1" applyAlignment="1">
      <alignment horizontal="center" vertical="center" wrapText="1"/>
    </xf>
    <xf numFmtId="49" fontId="12" fillId="0" borderId="32" xfId="2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49" fontId="12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49" fontId="12" fillId="0" borderId="33" xfId="2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6" fillId="2" borderId="1" xfId="3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right" vertical="center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5" fillId="3" borderId="36" xfId="3" applyFont="1" applyFill="1" applyBorder="1" applyAlignment="1">
      <alignment horizontal="center" vertical="center" wrapText="1"/>
    </xf>
    <xf numFmtId="0" fontId="18" fillId="0" borderId="36" xfId="8" applyFont="1" applyFill="1" applyBorder="1" applyAlignment="1">
      <alignment vertical="center" wrapText="1"/>
    </xf>
    <xf numFmtId="14" fontId="18" fillId="0" borderId="36" xfId="9" applyNumberFormat="1" applyFont="1" applyFill="1" applyBorder="1" applyAlignment="1">
      <alignment horizontal="center" vertical="center" wrapText="1"/>
    </xf>
    <xf numFmtId="164" fontId="15" fillId="0" borderId="36" xfId="0" applyNumberFormat="1" applyFont="1" applyFill="1" applyBorder="1" applyAlignment="1">
      <alignment horizontal="center" vertical="center" wrapText="1"/>
    </xf>
    <xf numFmtId="0" fontId="18" fillId="0" borderId="36" xfId="9" applyFont="1" applyFill="1" applyBorder="1" applyAlignment="1">
      <alignment horizontal="center" vertical="center" wrapText="1"/>
    </xf>
    <xf numFmtId="1" fontId="18" fillId="0" borderId="36" xfId="9" applyNumberFormat="1" applyFont="1" applyFill="1" applyBorder="1" applyAlignment="1">
      <alignment horizontal="center" vertical="center" wrapText="1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15" fillId="0" borderId="37" xfId="0" applyNumberFormat="1" applyFont="1" applyFill="1" applyBorder="1" applyAlignment="1" applyProtection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4" fontId="6" fillId="2" borderId="30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108857</xdr:colOff>
      <xdr:row>0</xdr:row>
      <xdr:rowOff>65012</xdr:rowOff>
    </xdr:from>
    <xdr:to>
      <xdr:col>26</xdr:col>
      <xdr:colOff>1041660</xdr:colOff>
      <xdr:row>3</xdr:row>
      <xdr:rowOff>186977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27678" y="65012"/>
          <a:ext cx="932803" cy="1020036"/>
        </a:xfrm>
        <a:prstGeom prst="rect">
          <a:avLst/>
        </a:prstGeom>
      </xdr:spPr>
    </xdr:pic>
    <xdr:clientData/>
  </xdr:twoCellAnchor>
  <xdr:twoCellAnchor editAs="oneCell">
    <xdr:from>
      <xdr:col>0</xdr:col>
      <xdr:colOff>76197</xdr:colOff>
      <xdr:row>0</xdr:row>
      <xdr:rowOff>32656</xdr:rowOff>
    </xdr:from>
    <xdr:to>
      <xdr:col>1</xdr:col>
      <xdr:colOff>476250</xdr:colOff>
      <xdr:row>3</xdr:row>
      <xdr:rowOff>54429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6"/>
          <a:ext cx="862696" cy="919844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0</xdr:row>
      <xdr:rowOff>43544</xdr:rowOff>
    </xdr:from>
    <xdr:to>
      <xdr:col>3</xdr:col>
      <xdr:colOff>776041</xdr:colOff>
      <xdr:row>3</xdr:row>
      <xdr:rowOff>95250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357" y="43544"/>
          <a:ext cx="1538041" cy="949777"/>
        </a:xfrm>
        <a:prstGeom prst="rect">
          <a:avLst/>
        </a:prstGeom>
      </xdr:spPr>
    </xdr:pic>
    <xdr:clientData/>
  </xdr:twoCellAnchor>
  <xdr:twoCellAnchor>
    <xdr:from>
      <xdr:col>24</xdr:col>
      <xdr:colOff>326571</xdr:colOff>
      <xdr:row>0</xdr:row>
      <xdr:rowOff>95251</xdr:rowOff>
    </xdr:from>
    <xdr:to>
      <xdr:col>25</xdr:col>
      <xdr:colOff>597365</xdr:colOff>
      <xdr:row>3</xdr:row>
      <xdr:rowOff>163246</xdr:rowOff>
    </xdr:to>
    <xdr:pic>
      <xdr:nvPicPr>
        <xdr:cNvPr id="5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709071" y="95251"/>
          <a:ext cx="964758" cy="966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tabSelected="1" view="pageBreakPreview" topLeftCell="A10" zoomScale="70" zoomScaleNormal="90" zoomScaleSheetLayoutView="70" workbookViewId="0">
      <selection activeCell="AE9" sqref="AE9"/>
    </sheetView>
  </sheetViews>
  <sheetFormatPr defaultColWidth="9.140625" defaultRowHeight="12.75" x14ac:dyDescent="0.2"/>
  <cols>
    <col min="1" max="1" width="7" style="1" customWidth="1"/>
    <col min="2" max="2" width="7.85546875" style="13" customWidth="1"/>
    <col min="3" max="3" width="18.140625" style="13" customWidth="1"/>
    <col min="4" max="4" width="27.140625" style="1" customWidth="1"/>
    <col min="5" max="5" width="12.28515625" style="68" customWidth="1"/>
    <col min="6" max="6" width="8.85546875" style="1" customWidth="1"/>
    <col min="7" max="7" width="28.42578125" style="1" customWidth="1"/>
    <col min="8" max="22" width="3.7109375" style="1" customWidth="1"/>
    <col min="23" max="23" width="10.7109375" style="1" customWidth="1"/>
    <col min="24" max="24" width="10.28515625" style="1" customWidth="1"/>
    <col min="25" max="25" width="10.42578125" style="1" customWidth="1"/>
    <col min="26" max="26" width="13.140625" style="1" customWidth="1"/>
    <col min="27" max="27" width="18.7109375" style="1" customWidth="1"/>
    <col min="28" max="16384" width="9.140625" style="1"/>
  </cols>
  <sheetData>
    <row r="1" spans="1:27" ht="23.25" customHeight="1" x14ac:dyDescent="0.2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7" ht="23.25" customHeight="1" x14ac:dyDescent="0.2">
      <c r="A2" s="133" t="s">
        <v>45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</row>
    <row r="3" spans="1:27" ht="23.25" customHeight="1" x14ac:dyDescent="0.2">
      <c r="A3" s="133" t="s">
        <v>10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</row>
    <row r="4" spans="1:27" ht="23.25" customHeight="1" x14ac:dyDescent="0.2">
      <c r="A4" s="133" t="s">
        <v>25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</row>
    <row r="5" spans="1:27" ht="9" customHeight="1" x14ac:dyDescent="0.2">
      <c r="A5" s="133" t="s">
        <v>46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</row>
    <row r="6" spans="1:27" s="2" customFormat="1" ht="20.25" customHeight="1" x14ac:dyDescent="0.2">
      <c r="A6" s="134" t="s">
        <v>52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</row>
    <row r="7" spans="1:27" s="2" customFormat="1" ht="18" customHeight="1" x14ac:dyDescent="0.2">
      <c r="A7" s="112" t="s">
        <v>16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</row>
    <row r="8" spans="1:27" s="2" customFormat="1" ht="3" customHeight="1" thickBot="1" x14ac:dyDescent="0.25">
      <c r="A8" s="112" t="s">
        <v>46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</row>
    <row r="9" spans="1:27" ht="24" customHeight="1" thickTop="1" x14ac:dyDescent="0.2">
      <c r="A9" s="135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7"/>
    </row>
    <row r="10" spans="1:27" ht="18" customHeight="1" x14ac:dyDescent="0.2">
      <c r="A10" s="118" t="s">
        <v>40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20"/>
    </row>
    <row r="11" spans="1:27" ht="19.5" customHeight="1" x14ac:dyDescent="0.2">
      <c r="A11" s="118" t="s">
        <v>66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20"/>
    </row>
    <row r="12" spans="1:27" ht="3.75" customHeight="1" x14ac:dyDescent="0.2">
      <c r="A12" s="107" t="s">
        <v>46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9"/>
    </row>
    <row r="13" spans="1:27" ht="15.75" x14ac:dyDescent="0.2">
      <c r="A13" s="33" t="s">
        <v>54</v>
      </c>
      <c r="B13" s="19"/>
      <c r="C13" s="56"/>
      <c r="D13" s="55"/>
      <c r="E13" s="57"/>
      <c r="F13" s="4"/>
      <c r="G13" s="73" t="s">
        <v>57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5"/>
      <c r="AA13" s="46" t="s">
        <v>47</v>
      </c>
    </row>
    <row r="14" spans="1:27" ht="15.75" x14ac:dyDescent="0.2">
      <c r="A14" s="16" t="s">
        <v>56</v>
      </c>
      <c r="B14" s="12"/>
      <c r="C14" s="12"/>
      <c r="D14" s="70"/>
      <c r="E14" s="58"/>
      <c r="F14" s="5"/>
      <c r="G14" s="74" t="s">
        <v>67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47"/>
      <c r="AA14" s="48" t="s">
        <v>68</v>
      </c>
    </row>
    <row r="15" spans="1:27" ht="15" x14ac:dyDescent="0.2">
      <c r="A15" s="140" t="s">
        <v>9</v>
      </c>
      <c r="B15" s="141"/>
      <c r="C15" s="141"/>
      <c r="D15" s="141"/>
      <c r="E15" s="141"/>
      <c r="F15" s="141"/>
      <c r="G15" s="142"/>
      <c r="H15" s="143" t="s">
        <v>1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4"/>
    </row>
    <row r="16" spans="1:27" ht="15" x14ac:dyDescent="0.2">
      <c r="A16" s="17" t="s">
        <v>18</v>
      </c>
      <c r="B16" s="34"/>
      <c r="C16" s="34"/>
      <c r="D16" s="10"/>
      <c r="E16" s="59"/>
      <c r="F16" s="10"/>
      <c r="G16" s="11" t="s">
        <v>46</v>
      </c>
      <c r="H16" s="9" t="s">
        <v>48</v>
      </c>
      <c r="I16" s="27"/>
      <c r="J16" s="27"/>
      <c r="K16" s="27"/>
      <c r="L16" s="27"/>
      <c r="M16" s="27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26"/>
      <c r="AA16" s="18"/>
    </row>
    <row r="17" spans="1:27" ht="15" x14ac:dyDescent="0.2">
      <c r="A17" s="17" t="s">
        <v>19</v>
      </c>
      <c r="B17" s="26"/>
      <c r="C17" s="26"/>
      <c r="D17" s="7"/>
      <c r="E17" s="60"/>
      <c r="F17" s="7"/>
      <c r="G17" s="8" t="s">
        <v>53</v>
      </c>
      <c r="H17" s="9" t="s">
        <v>38</v>
      </c>
      <c r="I17" s="27"/>
      <c r="J17" s="27"/>
      <c r="K17" s="27"/>
      <c r="L17" s="27"/>
      <c r="M17" s="27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26"/>
      <c r="AA17" s="18"/>
    </row>
    <row r="18" spans="1:27" ht="15" x14ac:dyDescent="0.2">
      <c r="A18" s="17" t="s">
        <v>20</v>
      </c>
      <c r="B18" s="34"/>
      <c r="C18" s="34"/>
      <c r="D18" s="8"/>
      <c r="E18" s="59"/>
      <c r="F18" s="10"/>
      <c r="G18" s="8" t="s">
        <v>58</v>
      </c>
      <c r="H18" s="9" t="s">
        <v>60</v>
      </c>
      <c r="I18" s="27"/>
      <c r="J18" s="27"/>
      <c r="K18" s="27"/>
      <c r="L18" s="27"/>
      <c r="M18" s="27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26"/>
      <c r="AA18" s="18"/>
    </row>
    <row r="19" spans="1:27" ht="16.5" thickBot="1" x14ac:dyDescent="0.25">
      <c r="A19" s="37" t="s">
        <v>15</v>
      </c>
      <c r="B19" s="24"/>
      <c r="C19" s="24"/>
      <c r="D19" s="23"/>
      <c r="E19" s="61"/>
      <c r="F19" s="36"/>
      <c r="G19" s="96" t="s">
        <v>59</v>
      </c>
      <c r="H19" s="38" t="s">
        <v>39</v>
      </c>
      <c r="I19" s="39"/>
      <c r="J19" s="39"/>
      <c r="K19" s="39"/>
      <c r="L19" s="39"/>
      <c r="M19" s="39"/>
      <c r="N19" s="24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54">
        <v>20</v>
      </c>
      <c r="AA19" s="40" t="s">
        <v>55</v>
      </c>
    </row>
    <row r="20" spans="1:27" ht="6.75" customHeight="1" thickTop="1" thickBot="1" x14ac:dyDescent="0.25">
      <c r="A20" s="21"/>
      <c r="B20" s="20"/>
      <c r="C20" s="20"/>
      <c r="D20" s="21"/>
      <c r="E20" s="62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s="35" customFormat="1" ht="21.75" customHeight="1" thickTop="1" x14ac:dyDescent="0.2">
      <c r="A21" s="145" t="s">
        <v>7</v>
      </c>
      <c r="B21" s="110" t="s">
        <v>12</v>
      </c>
      <c r="C21" s="110" t="s">
        <v>43</v>
      </c>
      <c r="D21" s="110" t="s">
        <v>2</v>
      </c>
      <c r="E21" s="138" t="s">
        <v>37</v>
      </c>
      <c r="F21" s="110" t="s">
        <v>8</v>
      </c>
      <c r="G21" s="110" t="s">
        <v>13</v>
      </c>
      <c r="H21" s="113" t="s">
        <v>17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0" t="s">
        <v>42</v>
      </c>
      <c r="X21" s="110" t="s">
        <v>26</v>
      </c>
      <c r="Y21" s="110" t="s">
        <v>27</v>
      </c>
      <c r="Z21" s="114" t="s">
        <v>24</v>
      </c>
      <c r="AA21" s="116" t="s">
        <v>14</v>
      </c>
    </row>
    <row r="22" spans="1:27" s="35" customFormat="1" ht="18" customHeight="1" x14ac:dyDescent="0.2">
      <c r="A22" s="146"/>
      <c r="B22" s="111"/>
      <c r="C22" s="111"/>
      <c r="D22" s="111"/>
      <c r="E22" s="139"/>
      <c r="F22" s="111"/>
      <c r="G22" s="111"/>
      <c r="H22" s="95">
        <v>1</v>
      </c>
      <c r="I22" s="95">
        <v>2</v>
      </c>
      <c r="J22" s="95">
        <v>3</v>
      </c>
      <c r="K22" s="95">
        <v>4</v>
      </c>
      <c r="L22" s="95">
        <v>5</v>
      </c>
      <c r="M22" s="95">
        <v>6</v>
      </c>
      <c r="N22" s="95">
        <v>7</v>
      </c>
      <c r="O22" s="95">
        <v>8</v>
      </c>
      <c r="P22" s="95">
        <v>9</v>
      </c>
      <c r="Q22" s="95">
        <v>10</v>
      </c>
      <c r="R22" s="95">
        <v>11</v>
      </c>
      <c r="S22" s="95">
        <v>12</v>
      </c>
      <c r="T22" s="95">
        <v>13</v>
      </c>
      <c r="U22" s="95">
        <v>14</v>
      </c>
      <c r="V22" s="95">
        <v>15</v>
      </c>
      <c r="W22" s="111"/>
      <c r="X22" s="111"/>
      <c r="Y22" s="111"/>
      <c r="Z22" s="115"/>
      <c r="AA22" s="117"/>
    </row>
    <row r="23" spans="1:27" s="3" customFormat="1" ht="30.75" customHeight="1" x14ac:dyDescent="0.2">
      <c r="A23" s="41">
        <v>1</v>
      </c>
      <c r="B23" s="42">
        <v>31</v>
      </c>
      <c r="C23" s="69">
        <v>10088344146</v>
      </c>
      <c r="D23" s="43" t="s">
        <v>69</v>
      </c>
      <c r="E23" s="63" t="s">
        <v>70</v>
      </c>
      <c r="F23" s="44" t="s">
        <v>34</v>
      </c>
      <c r="G23" s="87" t="s">
        <v>71</v>
      </c>
      <c r="H23" s="30">
        <v>2</v>
      </c>
      <c r="I23" s="30">
        <v>2</v>
      </c>
      <c r="J23" s="30">
        <v>5</v>
      </c>
      <c r="K23" s="30">
        <v>3</v>
      </c>
      <c r="L23" s="30">
        <v>5</v>
      </c>
      <c r="M23" s="30">
        <v>3</v>
      </c>
      <c r="N23" s="30">
        <v>3</v>
      </c>
      <c r="O23" s="30">
        <v>5</v>
      </c>
      <c r="P23" s="30">
        <v>5</v>
      </c>
      <c r="Q23" s="30">
        <v>5</v>
      </c>
      <c r="R23" s="30">
        <v>5</v>
      </c>
      <c r="S23" s="30">
        <v>5</v>
      </c>
      <c r="T23" s="30">
        <v>2</v>
      </c>
      <c r="U23" s="30">
        <v>3</v>
      </c>
      <c r="V23" s="30">
        <v>5</v>
      </c>
      <c r="W23" s="30">
        <v>1</v>
      </c>
      <c r="X23" s="30">
        <f>SUM(H23:V23)</f>
        <v>58</v>
      </c>
      <c r="Y23" s="30"/>
      <c r="Z23" s="31" t="s">
        <v>34</v>
      </c>
      <c r="AA23" s="32"/>
    </row>
    <row r="24" spans="1:27" s="3" customFormat="1" ht="30.75" customHeight="1" x14ac:dyDescent="0.2">
      <c r="A24" s="41">
        <v>2</v>
      </c>
      <c r="B24" s="42">
        <v>28</v>
      </c>
      <c r="C24" s="69">
        <v>10083214765</v>
      </c>
      <c r="D24" s="43" t="s">
        <v>72</v>
      </c>
      <c r="E24" s="63" t="s">
        <v>73</v>
      </c>
      <c r="F24" s="44" t="s">
        <v>34</v>
      </c>
      <c r="G24" s="87" t="s">
        <v>71</v>
      </c>
      <c r="H24" s="30">
        <v>1</v>
      </c>
      <c r="I24" s="30">
        <v>5</v>
      </c>
      <c r="J24" s="30">
        <v>1</v>
      </c>
      <c r="K24" s="30">
        <v>5</v>
      </c>
      <c r="L24" s="30">
        <v>1</v>
      </c>
      <c r="M24" s="30">
        <v>2</v>
      </c>
      <c r="N24" s="30">
        <v>5</v>
      </c>
      <c r="O24" s="30">
        <v>3</v>
      </c>
      <c r="P24" s="30">
        <v>1</v>
      </c>
      <c r="Q24" s="30">
        <v>3</v>
      </c>
      <c r="R24" s="30">
        <v>1</v>
      </c>
      <c r="S24" s="30">
        <v>1</v>
      </c>
      <c r="T24" s="30">
        <v>5</v>
      </c>
      <c r="U24" s="30">
        <v>5</v>
      </c>
      <c r="V24" s="30">
        <v>3</v>
      </c>
      <c r="W24" s="30">
        <v>2</v>
      </c>
      <c r="X24" s="30">
        <f>SUM(H24:V24)</f>
        <v>42</v>
      </c>
      <c r="Y24" s="30"/>
      <c r="Z24" s="31" t="s">
        <v>34</v>
      </c>
      <c r="AA24" s="32"/>
    </row>
    <row r="25" spans="1:27" s="3" customFormat="1" ht="30.75" customHeight="1" x14ac:dyDescent="0.2">
      <c r="A25" s="41">
        <v>3</v>
      </c>
      <c r="B25" s="42">
        <v>29</v>
      </c>
      <c r="C25" s="69">
        <v>10093565473</v>
      </c>
      <c r="D25" s="43" t="s">
        <v>74</v>
      </c>
      <c r="E25" s="63" t="s">
        <v>75</v>
      </c>
      <c r="F25" s="44" t="s">
        <v>34</v>
      </c>
      <c r="G25" s="87" t="s">
        <v>71</v>
      </c>
      <c r="H25" s="30">
        <v>3</v>
      </c>
      <c r="I25" s="30">
        <v>1</v>
      </c>
      <c r="J25" s="30">
        <v>3</v>
      </c>
      <c r="K25" s="30">
        <v>1</v>
      </c>
      <c r="L25" s="30">
        <v>3</v>
      </c>
      <c r="M25" s="30">
        <v>5</v>
      </c>
      <c r="N25" s="30">
        <v>2</v>
      </c>
      <c r="O25" s="30">
        <v>2</v>
      </c>
      <c r="P25" s="30">
        <v>3</v>
      </c>
      <c r="Q25" s="30">
        <v>1</v>
      </c>
      <c r="R25" s="30">
        <v>3</v>
      </c>
      <c r="S25" s="30">
        <v>2</v>
      </c>
      <c r="T25" s="30">
        <v>3</v>
      </c>
      <c r="U25" s="30">
        <v>1</v>
      </c>
      <c r="V25" s="30">
        <v>1</v>
      </c>
      <c r="W25" s="30">
        <v>4</v>
      </c>
      <c r="X25" s="30">
        <f>SUM(H25:V25)</f>
        <v>34</v>
      </c>
      <c r="Y25" s="30"/>
      <c r="Z25" s="31" t="s">
        <v>34</v>
      </c>
      <c r="AA25" s="32"/>
    </row>
    <row r="26" spans="1:27" s="3" customFormat="1" ht="30.75" customHeight="1" x14ac:dyDescent="0.2">
      <c r="A26" s="41">
        <v>4</v>
      </c>
      <c r="B26" s="42">
        <v>30</v>
      </c>
      <c r="C26" s="69">
        <v>10079777026</v>
      </c>
      <c r="D26" s="43" t="s">
        <v>76</v>
      </c>
      <c r="E26" s="63" t="s">
        <v>77</v>
      </c>
      <c r="F26" s="44" t="s">
        <v>34</v>
      </c>
      <c r="G26" s="87" t="s">
        <v>71</v>
      </c>
      <c r="H26" s="30">
        <v>5</v>
      </c>
      <c r="I26" s="30">
        <v>3</v>
      </c>
      <c r="J26" s="30">
        <v>2</v>
      </c>
      <c r="K26" s="30">
        <v>2</v>
      </c>
      <c r="L26" s="30">
        <v>2</v>
      </c>
      <c r="M26" s="30">
        <v>1</v>
      </c>
      <c r="N26" s="30">
        <v>1</v>
      </c>
      <c r="O26" s="30">
        <v>1</v>
      </c>
      <c r="P26" s="30">
        <v>2</v>
      </c>
      <c r="Q26" s="30">
        <v>2</v>
      </c>
      <c r="R26" s="30">
        <v>2</v>
      </c>
      <c r="S26" s="30">
        <v>3</v>
      </c>
      <c r="T26" s="30">
        <v>1</v>
      </c>
      <c r="U26" s="30">
        <v>2</v>
      </c>
      <c r="V26" s="30">
        <v>2</v>
      </c>
      <c r="W26" s="30">
        <v>3</v>
      </c>
      <c r="X26" s="30">
        <f>SUM(H26:V26)</f>
        <v>31</v>
      </c>
      <c r="Y26" s="30"/>
      <c r="Z26" s="31"/>
      <c r="AA26" s="32"/>
    </row>
    <row r="27" spans="1:27" s="3" customFormat="1" ht="30.75" customHeight="1" x14ac:dyDescent="0.2">
      <c r="A27" s="41">
        <v>5</v>
      </c>
      <c r="B27" s="42">
        <v>22</v>
      </c>
      <c r="C27" s="69">
        <v>10132324855</v>
      </c>
      <c r="D27" s="43" t="s">
        <v>78</v>
      </c>
      <c r="E27" s="63" t="s">
        <v>79</v>
      </c>
      <c r="F27" s="44" t="s">
        <v>41</v>
      </c>
      <c r="G27" s="87" t="s">
        <v>61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>
        <v>5</v>
      </c>
      <c r="X27" s="30"/>
      <c r="Y27" s="30"/>
      <c r="Z27" s="31"/>
      <c r="AA27" s="32"/>
    </row>
    <row r="28" spans="1:27" s="3" customFormat="1" ht="30.75" customHeight="1" x14ac:dyDescent="0.2">
      <c r="A28" s="41">
        <v>6</v>
      </c>
      <c r="B28" s="42">
        <v>23</v>
      </c>
      <c r="C28" s="69">
        <v>10075128201</v>
      </c>
      <c r="D28" s="43" t="s">
        <v>80</v>
      </c>
      <c r="E28" s="63" t="s">
        <v>81</v>
      </c>
      <c r="F28" s="44" t="s">
        <v>34</v>
      </c>
      <c r="G28" s="87" t="s">
        <v>44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>
        <v>6</v>
      </c>
      <c r="X28" s="30"/>
      <c r="Y28" s="30"/>
      <c r="Z28" s="31"/>
      <c r="AA28" s="32"/>
    </row>
    <row r="29" spans="1:27" s="3" customFormat="1" ht="30.75" customHeight="1" thickBot="1" x14ac:dyDescent="0.25">
      <c r="A29" s="97">
        <v>7</v>
      </c>
      <c r="B29" s="98">
        <v>24</v>
      </c>
      <c r="C29" s="99">
        <v>10096914094</v>
      </c>
      <c r="D29" s="100" t="s">
        <v>82</v>
      </c>
      <c r="E29" s="101" t="s">
        <v>83</v>
      </c>
      <c r="F29" s="102" t="s">
        <v>41</v>
      </c>
      <c r="G29" s="103" t="s">
        <v>44</v>
      </c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>
        <v>7</v>
      </c>
      <c r="X29" s="104"/>
      <c r="Y29" s="104"/>
      <c r="Z29" s="105"/>
      <c r="AA29" s="106"/>
    </row>
    <row r="30" spans="1:27" ht="8.25" customHeight="1" thickTop="1" thickBot="1" x14ac:dyDescent="0.25">
      <c r="A30" s="21"/>
      <c r="B30" s="20"/>
      <c r="C30" s="20"/>
      <c r="D30" s="21"/>
      <c r="E30" s="62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5.75" thickTop="1" x14ac:dyDescent="0.2">
      <c r="A31" s="129" t="s">
        <v>5</v>
      </c>
      <c r="B31" s="130"/>
      <c r="C31" s="130"/>
      <c r="D31" s="130"/>
      <c r="E31" s="85"/>
      <c r="F31" s="85"/>
      <c r="G31" s="130" t="s">
        <v>6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2"/>
    </row>
    <row r="32" spans="1:27" ht="15" x14ac:dyDescent="0.2">
      <c r="A32" s="86" t="s">
        <v>62</v>
      </c>
      <c r="B32" s="26"/>
      <c r="C32" s="82"/>
      <c r="D32" s="19"/>
      <c r="E32" s="64"/>
      <c r="F32" s="19"/>
      <c r="G32" s="28" t="s">
        <v>35</v>
      </c>
      <c r="H32" s="52">
        <v>3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Y32" s="49"/>
      <c r="Z32" s="88" t="s">
        <v>33</v>
      </c>
      <c r="AA32" s="89">
        <f>COUNTIF(F23:F29,"ЗМС")</f>
        <v>0</v>
      </c>
    </row>
    <row r="33" spans="1:27" ht="15" x14ac:dyDescent="0.2">
      <c r="A33" s="86" t="s">
        <v>63</v>
      </c>
      <c r="B33" s="26"/>
      <c r="C33" s="83"/>
      <c r="D33" s="25"/>
      <c r="E33" s="65"/>
      <c r="F33" s="25"/>
      <c r="G33" s="28" t="s">
        <v>28</v>
      </c>
      <c r="H33" s="52">
        <f>H34+H38</f>
        <v>7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Y33" s="14"/>
      <c r="Z33" s="90" t="s">
        <v>21</v>
      </c>
      <c r="AA33" s="91">
        <f>COUNTIF(F23:F29,"МСМК")</f>
        <v>0</v>
      </c>
    </row>
    <row r="34" spans="1:27" ht="15" x14ac:dyDescent="0.2">
      <c r="A34" s="86" t="s">
        <v>64</v>
      </c>
      <c r="B34" s="26"/>
      <c r="C34" s="53"/>
      <c r="D34" s="25"/>
      <c r="E34" s="65"/>
      <c r="F34" s="25"/>
      <c r="G34" s="28" t="s">
        <v>29</v>
      </c>
      <c r="H34" s="52">
        <f>H35+H36+H37</f>
        <v>7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Y34" s="14"/>
      <c r="Z34" s="90" t="s">
        <v>23</v>
      </c>
      <c r="AA34" s="91">
        <f>COUNTIF(F23:F29,"МС")</f>
        <v>0</v>
      </c>
    </row>
    <row r="35" spans="1:27" ht="15" x14ac:dyDescent="0.2">
      <c r="A35" s="86" t="s">
        <v>65</v>
      </c>
      <c r="B35" s="26"/>
      <c r="C35" s="53"/>
      <c r="D35" s="25"/>
      <c r="E35" s="65"/>
      <c r="F35" s="25"/>
      <c r="G35" s="28" t="s">
        <v>30</v>
      </c>
      <c r="H35" s="52">
        <f>COUNT(A23:A29)</f>
        <v>7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Y35" s="14"/>
      <c r="Z35" s="90" t="s">
        <v>34</v>
      </c>
      <c r="AA35" s="91">
        <f>COUNTIF(F23:F29,"КМС")</f>
        <v>5</v>
      </c>
    </row>
    <row r="36" spans="1:27" ht="15" x14ac:dyDescent="0.2">
      <c r="A36" s="50"/>
      <c r="B36" s="7"/>
      <c r="C36" s="84"/>
      <c r="D36" s="25"/>
      <c r="E36" s="65"/>
      <c r="F36" s="25"/>
      <c r="G36" s="28" t="s">
        <v>31</v>
      </c>
      <c r="H36" s="52">
        <f>COUNTIF(A23:A29,"НФ")</f>
        <v>0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Y36" s="14"/>
      <c r="Z36" s="90" t="s">
        <v>41</v>
      </c>
      <c r="AA36" s="91">
        <f>COUNTIF(F23:F29,"1 СР")</f>
        <v>2</v>
      </c>
    </row>
    <row r="37" spans="1:27" ht="15" x14ac:dyDescent="0.2">
      <c r="A37" s="29"/>
      <c r="B37" s="26"/>
      <c r="C37" s="53"/>
      <c r="D37" s="25"/>
      <c r="E37" s="65"/>
      <c r="F37" s="25"/>
      <c r="G37" s="28" t="s">
        <v>36</v>
      </c>
      <c r="H37" s="52">
        <f>COUNTIF(A23:A29,"ДСКВ")</f>
        <v>0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Y37" s="14"/>
      <c r="Z37" s="90" t="s">
        <v>50</v>
      </c>
      <c r="AA37" s="91">
        <f>COUNTIF(F23:F29,"2 СР")</f>
        <v>0</v>
      </c>
    </row>
    <row r="38" spans="1:27" ht="15" x14ac:dyDescent="0.2">
      <c r="A38" s="29"/>
      <c r="B38" s="26"/>
      <c r="C38" s="53"/>
      <c r="D38" s="25"/>
      <c r="E38" s="65"/>
      <c r="F38" s="25"/>
      <c r="G38" s="28" t="s">
        <v>32</v>
      </c>
      <c r="H38" s="92">
        <f>COUNTIF(A23:A29,"НС")</f>
        <v>0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Y38" s="14"/>
      <c r="Z38" s="93" t="s">
        <v>51</v>
      </c>
      <c r="AA38" s="94">
        <f>COUNTIF(F23:F29,"3 СР")</f>
        <v>0</v>
      </c>
    </row>
    <row r="39" spans="1:27" ht="4.5" customHeight="1" x14ac:dyDescent="0.2">
      <c r="A39" s="50"/>
      <c r="B39" s="15"/>
      <c r="C39" s="15"/>
      <c r="D39" s="7"/>
      <c r="E39" s="6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51"/>
    </row>
    <row r="40" spans="1:27" ht="15.75" x14ac:dyDescent="0.2">
      <c r="A40" s="127" t="s">
        <v>3</v>
      </c>
      <c r="B40" s="128"/>
      <c r="C40" s="128"/>
      <c r="D40" s="128"/>
      <c r="E40" s="128"/>
      <c r="F40" s="128" t="s">
        <v>11</v>
      </c>
      <c r="G40" s="128"/>
      <c r="H40" s="128"/>
      <c r="I40" s="128"/>
      <c r="J40" s="128"/>
      <c r="K40" s="128"/>
      <c r="L40" s="128" t="s">
        <v>4</v>
      </c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 t="s">
        <v>49</v>
      </c>
      <c r="X40" s="128"/>
      <c r="Y40" s="128"/>
      <c r="Z40" s="128"/>
      <c r="AA40" s="131"/>
    </row>
    <row r="41" spans="1:27" s="79" customFormat="1" ht="15.75" x14ac:dyDescent="0.2">
      <c r="A41" s="75"/>
      <c r="B41" s="76"/>
      <c r="C41" s="76"/>
      <c r="D41" s="76"/>
      <c r="E41" s="76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8"/>
    </row>
    <row r="42" spans="1:27" s="79" customFormat="1" ht="15.75" x14ac:dyDescent="0.2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80"/>
    </row>
    <row r="43" spans="1:27" x14ac:dyDescent="0.2">
      <c r="A43" s="123"/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72"/>
      <c r="X43" s="124"/>
      <c r="Y43" s="124"/>
      <c r="Z43" s="124"/>
      <c r="AA43" s="125"/>
    </row>
    <row r="44" spans="1:27" x14ac:dyDescent="0.2">
      <c r="A44" s="71"/>
      <c r="B44" s="72"/>
      <c r="C44" s="72"/>
      <c r="D44" s="72"/>
      <c r="E44" s="67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81"/>
    </row>
    <row r="45" spans="1:27" x14ac:dyDescent="0.2">
      <c r="A45" s="71"/>
      <c r="B45" s="72"/>
      <c r="C45" s="72"/>
      <c r="D45" s="72"/>
      <c r="E45" s="67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81"/>
    </row>
    <row r="46" spans="1:27" ht="16.5" thickBot="1" x14ac:dyDescent="0.25">
      <c r="A46" s="121" t="s">
        <v>46</v>
      </c>
      <c r="B46" s="122"/>
      <c r="C46" s="122"/>
      <c r="D46" s="122"/>
      <c r="E46" s="122"/>
      <c r="F46" s="122" t="str">
        <f>G17</f>
        <v>ЕЛИФЕРОВ А.В. (ВК, г. ВОРОНЕЖ)</v>
      </c>
      <c r="G46" s="122"/>
      <c r="H46" s="122"/>
      <c r="I46" s="122"/>
      <c r="J46" s="122"/>
      <c r="K46" s="122"/>
      <c r="L46" s="122" t="str">
        <f>G18</f>
        <v>АГАПОВА И.А. (1К, г. ВОРОНЕЖ)</v>
      </c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 t="str">
        <f>G19</f>
        <v>КОНДРАТЬЕВА Л.В. (ВК, г. ВОРОНЕЖ)</v>
      </c>
      <c r="X46" s="122"/>
      <c r="Y46" s="122"/>
      <c r="Z46" s="122"/>
      <c r="AA46" s="126"/>
    </row>
    <row r="47" spans="1:27" ht="13.5" thickTop="1" x14ac:dyDescent="0.2"/>
  </sheetData>
  <sortState ref="B23:AC32">
    <sortCondition descending="1" ref="X23:X32"/>
  </sortState>
  <mergeCells count="40">
    <mergeCell ref="A1:AA1"/>
    <mergeCell ref="A2:AA2"/>
    <mergeCell ref="A3:AA3"/>
    <mergeCell ref="A4:AA4"/>
    <mergeCell ref="Y21:Y22"/>
    <mergeCell ref="A6:AA6"/>
    <mergeCell ref="A7:AA7"/>
    <mergeCell ref="A9:AA9"/>
    <mergeCell ref="D21:D22"/>
    <mergeCell ref="E21:E22"/>
    <mergeCell ref="F21:F22"/>
    <mergeCell ref="G21:G22"/>
    <mergeCell ref="A15:G15"/>
    <mergeCell ref="H15:AA15"/>
    <mergeCell ref="A21:A22"/>
    <mergeCell ref="A5:AA5"/>
    <mergeCell ref="A40:E40"/>
    <mergeCell ref="A31:D31"/>
    <mergeCell ref="F40:K40"/>
    <mergeCell ref="L40:V40"/>
    <mergeCell ref="W40:AA40"/>
    <mergeCell ref="G31:AA31"/>
    <mergeCell ref="A46:E46"/>
    <mergeCell ref="A43:E43"/>
    <mergeCell ref="F43:V43"/>
    <mergeCell ref="X43:AA43"/>
    <mergeCell ref="F46:K46"/>
    <mergeCell ref="L46:V46"/>
    <mergeCell ref="W46:AA46"/>
    <mergeCell ref="A12:AA12"/>
    <mergeCell ref="B21:B22"/>
    <mergeCell ref="C21:C22"/>
    <mergeCell ref="A8:AA8"/>
    <mergeCell ref="H21:V21"/>
    <mergeCell ref="W21:W22"/>
    <mergeCell ref="X21:X22"/>
    <mergeCell ref="Z21:Z22"/>
    <mergeCell ref="AA21:AA22"/>
    <mergeCell ref="A10:AA10"/>
    <mergeCell ref="A11:AA11"/>
  </mergeCells>
  <conditionalFormatting sqref="W1:W14 W16:W30 W39:W1048576 G32:G38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64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2021-05-18T13:50:02Z</cp:lastPrinted>
  <dcterms:created xsi:type="dcterms:W3CDTF">1996-10-08T23:32:33Z</dcterms:created>
  <dcterms:modified xsi:type="dcterms:W3CDTF">2022-09-29T15:08:51Z</dcterms:modified>
</cp:coreProperties>
</file>