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10.20-22 ПР,ВС МТБ велокросс\rus.bike\"/>
    </mc:Choice>
  </mc:AlternateContent>
  <xr:revisionPtr revIDLastSave="0" documentId="13_ncr:1_{125312AF-CFAE-41FC-AF8D-409DC5B4846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Велокросс" sheetId="1" r:id="rId1"/>
  </sheets>
  <definedNames>
    <definedName name="_xlnm.Print_Titles" localSheetId="0">Велокросс!$21:$22</definedName>
    <definedName name="_xlnm.Print_Area" localSheetId="0">Велокросс!$A$1:$L$47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J25" i="1"/>
  <c r="I26" i="1"/>
  <c r="J26" i="1"/>
  <c r="I27" i="1"/>
  <c r="J27" i="1"/>
  <c r="H31" i="1"/>
  <c r="K47" i="1"/>
  <c r="H47" i="1"/>
  <c r="E47" i="1"/>
  <c r="H38" i="1"/>
  <c r="L37" i="1"/>
  <c r="H37" i="1"/>
  <c r="L36" i="1"/>
  <c r="H36" i="1"/>
  <c r="L35" i="1"/>
  <c r="H35" i="1"/>
  <c r="L34" i="1"/>
  <c r="H34" i="1"/>
  <c r="L33" i="1"/>
  <c r="L32" i="1"/>
  <c r="L31" i="1"/>
  <c r="J24" i="1"/>
  <c r="I24" i="1"/>
  <c r="J23" i="1"/>
  <c r="H33" i="1" l="1"/>
  <c r="H32" i="1" s="1"/>
</calcChain>
</file>

<file path=xl/sharedStrings.xml><?xml version="1.0" encoding="utf-8"?>
<sst xmlns="http://schemas.openxmlformats.org/spreadsheetml/2006/main" count="85" uniqueCount="77">
  <si>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</si>
  <si>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</si>
  <si>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</si>
  <si>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</si>
  <si>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маунтинбайк - велокросс</t>
  </si>
  <si>
    <t>№ ВРВС: 0080101811Я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</si>
  <si>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</si>
  <si>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</si>
  <si>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</si>
  <si>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</si>
  <si>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МАКСИМАЛЬНЫЙ ПЕРЕПАД (HD)(м):</t>
  </si>
  <si>
    <t>ГЛАВНЫЙ СЕКРЕТАРЬ:</t>
  </si>
  <si>
    <t>СУММА ПОЛОЖИТЕЛЬНЫХ ПЕРЕПАДОВ ВЫСОТЫ НА ДИСТАНЦИИ (ТС)(м):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</si>
  <si>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</si>
  <si>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</si>
  <si>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</si>
  <si>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</si>
  <si>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</si>
  <si>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</si>
  <si>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</si>
  <si>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</si>
  <si>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</si>
  <si>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</si>
  <si>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</si>
  <si>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</si>
  <si>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</si>
  <si>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</si>
  <si>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КМС</t>
  </si>
  <si>
    <t>Челябинская область</t>
  </si>
  <si>
    <t>1 СР</t>
  </si>
  <si>
    <t>Удмуртская Республика</t>
  </si>
  <si>
    <t>2 СР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</si>
  <si>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</si>
  <si>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</si>
  <si>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</si>
  <si>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</si>
  <si>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</si>
  <si>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</si>
  <si>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Осадки: без осадков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</si>
  <si>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</si>
  <si>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</si>
  <si>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</si>
  <si>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</si>
  <si>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</si>
  <si>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</si>
  <si>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3 СР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</si>
  <si>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</si>
  <si>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</si>
  <si>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</si>
  <si>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</si>
  <si>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</si>
  <si>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Министерство по физической культуре и спорту Удмуртской Республики</t>
  </si>
  <si>
    <t>Федерация велосипедного спорта Удмуртской Республики</t>
  </si>
  <si>
    <t>ВСЕРОССИЙСКИЕ СОРЕВНОВАНИЯ</t>
  </si>
  <si>
    <t>МЕСТО ПРОВЕДЕНИЯ: г. Ижевск</t>
  </si>
  <si>
    <t>ДАТА ПРОВЕДЕНИЯ: 21 октября 2023 года</t>
  </si>
  <si>
    <t>№ ЕКП 2023: 26883</t>
  </si>
  <si>
    <t>БЕСЧАСТНОВ А.А. (ВК, г. МОСКВА)</t>
  </si>
  <si>
    <t>САДРОВ Е.В. (1К, г. ИЖЕВСК)</t>
  </si>
  <si>
    <t>ОНИКОВА Я.Б. (ВК, г. ИЖЕВСК)</t>
  </si>
  <si>
    <t>НАЗВАНИЕ ТРАССЫ / РЕГ. НОМЕР: БУ ДО УР СШОР по велоспорту</t>
  </si>
  <si>
    <t>Свердловская область</t>
  </si>
  <si>
    <t>Температура: +3+4</t>
  </si>
  <si>
    <t>Влажность: 91%</t>
  </si>
  <si>
    <t>Ветер: 1 м/с</t>
  </si>
  <si>
    <t>Женщины</t>
  </si>
  <si>
    <t>НАЧАЛО ГОНКИ: 10ч 00м</t>
  </si>
  <si>
    <t>ОКОНЧАНИЕ ГОНКИ: 10ч 48м</t>
  </si>
  <si>
    <t>2,5 км / 5</t>
  </si>
  <si>
    <t>МЕНЬКОВА Дарья</t>
  </si>
  <si>
    <t>БУЛАТОВА Лилия</t>
  </si>
  <si>
    <t>БОГДАНОВА Диана</t>
  </si>
  <si>
    <t>СЕМЕНЦОВА Ксения</t>
  </si>
  <si>
    <t>КАНЕЕВА Дарья</t>
  </si>
  <si>
    <t>г. Санкт-Петербург</t>
  </si>
  <si>
    <t>БОЛОТОВА Алена</t>
  </si>
  <si>
    <t>+ 2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</si>
</sst>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2" borderId="2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1" fontId="5" fillId="0" borderId="2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2" xfId="7" applyFont="1" applyFill="1" applyBorder="1" applyAlignment="1">
      <alignment horizontal="center" vertical="center" wrapText="1"/>
    </xf>
    <xf numFmtId="0" fontId="13" fillId="2" borderId="24" xfId="7" applyFont="1" applyFill="1" applyBorder="1" applyAlignment="1">
      <alignment horizontal="center" vertical="center" wrapText="1"/>
    </xf>
    <xf numFmtId="2" fontId="13" fillId="2" borderId="22" xfId="7" applyNumberFormat="1" applyFont="1" applyFill="1" applyBorder="1" applyAlignment="1">
      <alignment horizontal="center" vertical="center" wrapText="1"/>
    </xf>
    <xf numFmtId="2" fontId="13" fillId="2" borderId="24" xfId="7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101651</xdr:colOff>
      <xdr:row>0</xdr:row>
      <xdr:rowOff>138537</xdr:rowOff>
    </xdr:from>
    <xdr:to>
      <xdr:col>10</xdr:col>
      <xdr:colOff>891356</xdr:colOff>
      <xdr:row>3</xdr:row>
      <xdr:rowOff>62296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2C182C-D5E0-4301-BD52-420AF0B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210" y="138537"/>
          <a:ext cx="789705" cy="5961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0</xdr:row>
      <xdr:rowOff>119926</xdr:rowOff>
    </xdr:from>
    <xdr:to>
      <xdr:col>1</xdr:col>
      <xdr:colOff>374090</xdr:colOff>
      <xdr:row>3</xdr:row>
      <xdr:rowOff>97124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18A02DC-A33B-4DF4-9E74-FEE20E97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19926"/>
          <a:ext cx="743885" cy="649551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53627</xdr:colOff>
      <xdr:row>0</xdr:row>
      <xdr:rowOff>56125</xdr:rowOff>
    </xdr:from>
    <xdr:to>
      <xdr:col>12</xdr:col>
      <xdr:colOff>12181</xdr:colOff>
      <xdr:row>3</xdr:row>
      <xdr:rowOff>116876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4694CA-4D64-45D2-A168-D0B9AC0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068" y="56125"/>
          <a:ext cx="955878" cy="733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35739</xdr:colOff>
      <xdr:row>0</xdr:row>
      <xdr:rowOff>56030</xdr:rowOff>
    </xdr:from>
    <xdr:to>
      <xdr:col>2</xdr:col>
      <xdr:colOff>749108</xdr:colOff>
      <xdr:row>3</xdr:row>
      <xdr:rowOff>166501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7A1CCE3-7565-45AF-B4D7-8E58834A1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33" y="56030"/>
          <a:ext cx="713369" cy="7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56"/>
  <sheetViews>
    <sheetView tabSelected="1" view="pageBreakPreview" zoomScale="85" zoomScaleNormal="100" zoomScaleSheetLayoutView="85" workbookViewId="0">
      <selection activeCell="D26" sqref="D26"/>
    </sheetView>
  </sheetViews>
  <sheetFormatPr defaultColWidth="9.140625" defaultRowHeight="12.75" x14ac:dyDescent="0.2"/>
  <cols>
    <col min="1" max="1" width="7" style="1" customWidth="1"/>
    <col min="2" max="2" width="7" style="2" customWidth="1"/>
    <col min="3" max="3" width="12.7109375" style="2" customWidth="1"/>
    <col min="4" max="4" width="21.85546875" style="1" customWidth="1"/>
    <col min="5" max="5" width="10.7109375" style="1" customWidth="1"/>
    <col min="6" max="6" width="7.7109375" style="1" customWidth="1"/>
    <col min="7" max="7" width="21.7109375" style="1" customWidth="1"/>
    <col min="8" max="8" width="11.28515625" style="1" customWidth="1"/>
    <col min="9" max="9" width="12.42578125" style="1" customWidth="1"/>
    <col min="10" max="10" width="11.85546875" style="3" customWidth="1"/>
    <col min="11" max="11" width="13.85546875" style="1" customWidth="1"/>
    <col min="12" max="12" width="15" style="1" customWidth="1"/>
    <col min="13" max="1024" width="9.140625" style="1"/>
  </cols>
  <sheetData>
    <row r="1" spans="1:17" ht="17.25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7" ht="17.25" customHeight="1" x14ac:dyDescent="0.2">
      <c r="A2" s="117" t="s">
        <v>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7" ht="17.25" customHeight="1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7" ht="17.25" customHeight="1" x14ac:dyDescent="0.2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7" ht="6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O5" s="4"/>
    </row>
    <row r="6" spans="1:17" s="5" customFormat="1" ht="23.25" customHeight="1" x14ac:dyDescent="0.2">
      <c r="A6" s="109" t="s">
        <v>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Q6" s="4"/>
    </row>
    <row r="7" spans="1:17" s="5" customFormat="1" ht="18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7" s="5" customFormat="1" ht="4.5" customHeigh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7" ht="19.5" customHeight="1" x14ac:dyDescent="0.2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7" ht="18" customHeight="1" x14ac:dyDescent="0.2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7" ht="19.5" customHeight="1" x14ac:dyDescent="0.2">
      <c r="A11" s="98" t="s">
        <v>65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7" ht="5.2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7" ht="15.75" x14ac:dyDescent="0.2">
      <c r="A13" s="100" t="s">
        <v>54</v>
      </c>
      <c r="B13" s="100"/>
      <c r="C13" s="100"/>
      <c r="D13" s="100"/>
      <c r="E13" s="6"/>
      <c r="F13" s="6"/>
      <c r="G13" s="7" t="s">
        <v>66</v>
      </c>
      <c r="H13" s="6"/>
      <c r="I13" s="6"/>
      <c r="J13" s="8"/>
      <c r="K13" s="9"/>
      <c r="L13" s="10" t="s">
        <v>5</v>
      </c>
    </row>
    <row r="14" spans="1:17" ht="15.75" x14ac:dyDescent="0.2">
      <c r="A14" s="101" t="s">
        <v>55</v>
      </c>
      <c r="B14" s="101"/>
      <c r="C14" s="101"/>
      <c r="D14" s="101"/>
      <c r="E14" s="11"/>
      <c r="F14" s="11"/>
      <c r="G14" s="12" t="s">
        <v>67</v>
      </c>
      <c r="H14" s="11"/>
      <c r="I14" s="11"/>
      <c r="J14" s="13"/>
      <c r="K14" s="14"/>
      <c r="L14" s="15" t="s">
        <v>56</v>
      </c>
    </row>
    <row r="15" spans="1:17" x14ac:dyDescent="0.2">
      <c r="A15" s="102" t="s">
        <v>6</v>
      </c>
      <c r="B15" s="102"/>
      <c r="C15" s="102"/>
      <c r="D15" s="102"/>
      <c r="E15" s="102"/>
      <c r="F15" s="102"/>
      <c r="G15" s="102"/>
      <c r="H15" s="103" t="s">
        <v>7</v>
      </c>
      <c r="I15" s="103"/>
      <c r="J15" s="103"/>
      <c r="K15" s="103"/>
      <c r="L15" s="103"/>
    </row>
    <row r="16" spans="1:17" ht="15" x14ac:dyDescent="0.2">
      <c r="A16" s="16" t="s">
        <v>8</v>
      </c>
      <c r="B16" s="17"/>
      <c r="C16" s="17"/>
      <c r="D16" s="18"/>
      <c r="E16" s="19"/>
      <c r="F16" s="18"/>
      <c r="G16" s="20"/>
      <c r="H16" s="21" t="s">
        <v>60</v>
      </c>
      <c r="I16" s="21"/>
      <c r="J16" s="21"/>
      <c r="K16" s="21"/>
      <c r="L16" s="22"/>
    </row>
    <row r="17" spans="1:12" ht="15" x14ac:dyDescent="0.2">
      <c r="A17" s="16" t="s">
        <v>9</v>
      </c>
      <c r="B17" s="17"/>
      <c r="C17" s="17"/>
      <c r="D17" s="23"/>
      <c r="E17" s="19"/>
      <c r="F17" s="18"/>
      <c r="G17" s="24" t="s">
        <v>57</v>
      </c>
      <c r="H17" s="21" t="s">
        <v>10</v>
      </c>
      <c r="I17" s="21"/>
      <c r="J17" s="21"/>
      <c r="K17" s="21"/>
      <c r="L17" s="25"/>
    </row>
    <row r="18" spans="1:12" ht="15" x14ac:dyDescent="0.2">
      <c r="A18" s="16" t="s">
        <v>11</v>
      </c>
      <c r="B18" s="17"/>
      <c r="C18" s="17"/>
      <c r="D18" s="23"/>
      <c r="E18" s="19"/>
      <c r="F18" s="18"/>
      <c r="G18" s="24" t="s">
        <v>58</v>
      </c>
      <c r="H18" s="26" t="s">
        <v>12</v>
      </c>
      <c r="I18" s="21"/>
      <c r="J18" s="21"/>
      <c r="K18" s="21"/>
      <c r="L18" s="25"/>
    </row>
    <row r="19" spans="1:12" ht="15" x14ac:dyDescent="0.2">
      <c r="A19" s="27" t="s">
        <v>13</v>
      </c>
      <c r="B19" s="28"/>
      <c r="C19" s="28"/>
      <c r="D19" s="29"/>
      <c r="E19" s="29"/>
      <c r="F19" s="29"/>
      <c r="G19" s="30" t="s">
        <v>59</v>
      </c>
      <c r="H19" s="31" t="s">
        <v>14</v>
      </c>
      <c r="I19" s="19"/>
      <c r="J19" s="32"/>
      <c r="K19" s="73">
        <v>12.5</v>
      </c>
      <c r="L19" s="33" t="s">
        <v>68</v>
      </c>
    </row>
    <row r="20" spans="1:12" ht="7.5" customHeight="1" x14ac:dyDescent="0.2">
      <c r="A20" s="35"/>
      <c r="B20" s="34"/>
      <c r="C20" s="34"/>
      <c r="D20" s="35"/>
      <c r="E20" s="35"/>
      <c r="F20" s="35"/>
      <c r="G20" s="35"/>
      <c r="H20" s="35"/>
      <c r="I20" s="35"/>
      <c r="J20" s="36"/>
      <c r="K20" s="35"/>
      <c r="L20" s="35"/>
    </row>
    <row r="21" spans="1:12" s="37" customFormat="1" ht="21" customHeight="1" x14ac:dyDescent="0.2">
      <c r="A21" s="108" t="s">
        <v>15</v>
      </c>
      <c r="B21" s="104" t="s">
        <v>16</v>
      </c>
      <c r="C21" s="104" t="s">
        <v>17</v>
      </c>
      <c r="D21" s="104" t="s">
        <v>18</v>
      </c>
      <c r="E21" s="104" t="s">
        <v>19</v>
      </c>
      <c r="F21" s="104" t="s">
        <v>20</v>
      </c>
      <c r="G21" s="104" t="s">
        <v>21</v>
      </c>
      <c r="H21" s="104" t="s">
        <v>22</v>
      </c>
      <c r="I21" s="104" t="s">
        <v>23</v>
      </c>
      <c r="J21" s="106" t="s">
        <v>24</v>
      </c>
      <c r="K21" s="113" t="s">
        <v>25</v>
      </c>
      <c r="L21" s="115" t="s">
        <v>26</v>
      </c>
    </row>
    <row r="22" spans="1:12" s="37" customFormat="1" ht="9.75" customHeight="1" x14ac:dyDescent="0.2">
      <c r="A22" s="102"/>
      <c r="B22" s="105"/>
      <c r="C22" s="105"/>
      <c r="D22" s="105"/>
      <c r="E22" s="105"/>
      <c r="F22" s="105"/>
      <c r="G22" s="105"/>
      <c r="H22" s="105"/>
      <c r="I22" s="105"/>
      <c r="J22" s="107"/>
      <c r="K22" s="114"/>
      <c r="L22" s="116"/>
    </row>
    <row r="23" spans="1:12" s="43" customFormat="1" ht="17.25" customHeight="1" x14ac:dyDescent="0.2">
      <c r="A23" s="38">
        <v>1</v>
      </c>
      <c r="B23" s="40">
        <v>22</v>
      </c>
      <c r="C23" s="40">
        <v>10124277693</v>
      </c>
      <c r="D23" s="39" t="s">
        <v>69</v>
      </c>
      <c r="E23" s="119">
        <v>38183</v>
      </c>
      <c r="F23" s="40" t="s">
        <v>27</v>
      </c>
      <c r="G23" s="40" t="s">
        <v>30</v>
      </c>
      <c r="H23" s="41">
        <v>2.8506944444444442E-2</v>
      </c>
      <c r="I23" s="82"/>
      <c r="J23" s="42">
        <f t="shared" ref="J23:J24" si="0">IFERROR($K$19*3600/(HOUR(H23)*3600+MINUTE(H23)*60+SECOND(H23)),"")</f>
        <v>18.270401948842874</v>
      </c>
      <c r="K23" s="40"/>
      <c r="L23" s="83"/>
    </row>
    <row r="24" spans="1:12" s="43" customFormat="1" ht="17.25" customHeight="1" x14ac:dyDescent="0.2">
      <c r="A24" s="38">
        <v>2</v>
      </c>
      <c r="B24" s="40">
        <v>23</v>
      </c>
      <c r="C24" s="40">
        <v>10051011371</v>
      </c>
      <c r="D24" s="39" t="s">
        <v>70</v>
      </c>
      <c r="E24" s="119">
        <v>37167</v>
      </c>
      <c r="F24" s="40" t="s">
        <v>27</v>
      </c>
      <c r="G24" s="40" t="s">
        <v>61</v>
      </c>
      <c r="H24" s="41">
        <v>2.9872685185185183E-2</v>
      </c>
      <c r="I24" s="44">
        <f t="shared" ref="I24" si="1">H24-$H$23</f>
        <v>1.3657407407407403E-3</v>
      </c>
      <c r="J24" s="42">
        <f t="shared" si="0"/>
        <v>17.43510267338241</v>
      </c>
      <c r="K24" s="40"/>
      <c r="L24" s="83"/>
    </row>
    <row r="25" spans="1:12" s="43" customFormat="1" ht="17.25" customHeight="1" x14ac:dyDescent="0.2">
      <c r="A25" s="38">
        <v>3</v>
      </c>
      <c r="B25" s="40">
        <v>21</v>
      </c>
      <c r="C25" s="40">
        <v>10036084788</v>
      </c>
      <c r="D25" s="39" t="s">
        <v>71</v>
      </c>
      <c r="E25" s="119">
        <v>37739</v>
      </c>
      <c r="F25" s="40" t="s">
        <v>40</v>
      </c>
      <c r="G25" s="40" t="s">
        <v>28</v>
      </c>
      <c r="H25" s="41">
        <v>3.0694444444444444E-2</v>
      </c>
      <c r="I25" s="44">
        <f t="shared" ref="I25:I27" si="2">H25-$H$23</f>
        <v>2.1875000000000019E-3</v>
      </c>
      <c r="J25" s="42">
        <f t="shared" ref="J25:J27" si="3">IFERROR($K$19*3600/(HOUR(H25)*3600+MINUTE(H25)*60+SECOND(H25)),"")</f>
        <v>16.968325791855204</v>
      </c>
      <c r="K25" s="40"/>
      <c r="L25" s="83"/>
    </row>
    <row r="26" spans="1:12" s="43" customFormat="1" ht="17.25" customHeight="1" x14ac:dyDescent="0.2">
      <c r="A26" s="38">
        <v>4</v>
      </c>
      <c r="B26" s="40">
        <v>24</v>
      </c>
      <c r="C26" s="40">
        <v>10093059356</v>
      </c>
      <c r="D26" s="39" t="s">
        <v>72</v>
      </c>
      <c r="E26" s="119">
        <v>37289</v>
      </c>
      <c r="F26" s="40" t="s">
        <v>40</v>
      </c>
      <c r="G26" s="40" t="s">
        <v>30</v>
      </c>
      <c r="H26" s="41">
        <v>3.1064814814814812E-2</v>
      </c>
      <c r="I26" s="44">
        <f t="shared" si="2"/>
        <v>2.5578703703703701E-3</v>
      </c>
      <c r="J26" s="42">
        <f t="shared" si="3"/>
        <v>16.76602086438152</v>
      </c>
      <c r="K26" s="40"/>
      <c r="L26" s="83"/>
    </row>
    <row r="27" spans="1:12" s="43" customFormat="1" ht="17.25" customHeight="1" x14ac:dyDescent="0.2">
      <c r="A27" s="38">
        <v>5</v>
      </c>
      <c r="B27" s="40">
        <v>25</v>
      </c>
      <c r="C27" s="40">
        <v>10034971211</v>
      </c>
      <c r="D27" s="39" t="s">
        <v>73</v>
      </c>
      <c r="E27" s="119">
        <v>36766</v>
      </c>
      <c r="F27" s="40" t="s">
        <v>27</v>
      </c>
      <c r="G27" s="40" t="s">
        <v>74</v>
      </c>
      <c r="H27" s="41">
        <v>3.3715277777777775E-2</v>
      </c>
      <c r="I27" s="44">
        <f t="shared" si="2"/>
        <v>5.2083333333333322E-3</v>
      </c>
      <c r="J27" s="42">
        <f t="shared" si="3"/>
        <v>15.44799176107106</v>
      </c>
      <c r="K27" s="40"/>
      <c r="L27" s="83"/>
    </row>
    <row r="28" spans="1:12" s="43" customFormat="1" ht="17.25" customHeight="1" thickBot="1" x14ac:dyDescent="0.25">
      <c r="A28" s="79">
        <v>6</v>
      </c>
      <c r="B28" s="46">
        <v>26</v>
      </c>
      <c r="C28" s="46">
        <v>10083179403</v>
      </c>
      <c r="D28" s="45" t="s">
        <v>75</v>
      </c>
      <c r="E28" s="120">
        <v>38007</v>
      </c>
      <c r="F28" s="46" t="s">
        <v>27</v>
      </c>
      <c r="G28" s="46" t="s">
        <v>74</v>
      </c>
      <c r="H28" s="84"/>
      <c r="I28" s="80"/>
      <c r="J28" s="81"/>
      <c r="K28" s="46"/>
      <c r="L28" s="85" t="s">
        <v>76</v>
      </c>
    </row>
    <row r="29" spans="1:12" s="43" customFormat="1" ht="7.5" customHeight="1" thickTop="1" thickBot="1" x14ac:dyDescent="0.25">
      <c r="A29" s="2"/>
      <c r="B29" s="2"/>
      <c r="C29" s="47"/>
      <c r="D29" s="47"/>
      <c r="E29" s="47"/>
      <c r="F29" s="2"/>
      <c r="G29" s="47"/>
      <c r="H29" s="48"/>
      <c r="I29" s="48"/>
      <c r="J29" s="49"/>
      <c r="K29" s="49"/>
      <c r="L29" s="49"/>
    </row>
    <row r="30" spans="1:12" ht="14.25" customHeight="1" x14ac:dyDescent="0.2">
      <c r="A30" s="86" t="s">
        <v>32</v>
      </c>
      <c r="B30" s="86"/>
      <c r="C30" s="86"/>
      <c r="D30" s="86"/>
      <c r="E30" s="50"/>
      <c r="F30" s="50"/>
      <c r="G30" s="87" t="s">
        <v>33</v>
      </c>
      <c r="H30" s="87"/>
      <c r="I30" s="87"/>
      <c r="J30" s="87"/>
      <c r="K30" s="87"/>
      <c r="L30" s="87"/>
    </row>
    <row r="31" spans="1:12" s="43" customFormat="1" ht="12" customHeight="1" x14ac:dyDescent="0.2">
      <c r="A31" s="51" t="s">
        <v>62</v>
      </c>
      <c r="B31" s="58"/>
      <c r="C31" s="52"/>
      <c r="D31" s="64"/>
      <c r="E31" s="53"/>
      <c r="F31" s="54"/>
      <c r="G31" s="55" t="s">
        <v>34</v>
      </c>
      <c r="H31" s="24">
        <f>SUMPRODUCT(1/COUNTIF(G23:G28,G23:G28))</f>
        <v>4</v>
      </c>
      <c r="I31" s="56"/>
      <c r="J31" s="1"/>
      <c r="K31" s="57" t="s">
        <v>35</v>
      </c>
      <c r="L31" s="78">
        <f>COUNTIF(F23:F28,"ЗМС")</f>
        <v>0</v>
      </c>
    </row>
    <row r="32" spans="1:12" s="43" customFormat="1" ht="12" customHeight="1" x14ac:dyDescent="0.2">
      <c r="A32" s="51" t="s">
        <v>63</v>
      </c>
      <c r="B32" s="58"/>
      <c r="C32" s="59"/>
      <c r="D32" s="64"/>
      <c r="E32" s="60"/>
      <c r="F32" s="61"/>
      <c r="G32" s="55" t="s">
        <v>36</v>
      </c>
      <c r="H32" s="24">
        <f>H33+H38</f>
        <v>6</v>
      </c>
      <c r="I32" s="56"/>
      <c r="J32" s="1"/>
      <c r="K32" s="57" t="s">
        <v>37</v>
      </c>
      <c r="L32" s="78">
        <f>COUNTIF(F23:F28,"МСМК")</f>
        <v>0</v>
      </c>
    </row>
    <row r="33" spans="1:1024" s="43" customFormat="1" ht="12" customHeight="1" x14ac:dyDescent="0.2">
      <c r="A33" s="51" t="s">
        <v>38</v>
      </c>
      <c r="B33" s="58"/>
      <c r="C33" s="62"/>
      <c r="D33" s="64"/>
      <c r="E33" s="60"/>
      <c r="F33" s="61"/>
      <c r="G33" s="55" t="s">
        <v>39</v>
      </c>
      <c r="H33" s="24">
        <f>H34+H35+H37+H36</f>
        <v>6</v>
      </c>
      <c r="I33" s="56"/>
      <c r="J33" s="1"/>
      <c r="K33" s="57" t="s">
        <v>40</v>
      </c>
      <c r="L33" s="78">
        <f>COUNTIF(F23:F28,"МС")</f>
        <v>2</v>
      </c>
    </row>
    <row r="34" spans="1:1024" s="43" customFormat="1" ht="12" customHeight="1" x14ac:dyDescent="0.2">
      <c r="A34" s="51" t="s">
        <v>64</v>
      </c>
      <c r="B34" s="58"/>
      <c r="C34" s="62"/>
      <c r="D34" s="64"/>
      <c r="E34" s="1"/>
      <c r="F34" s="1"/>
      <c r="G34" s="55" t="s">
        <v>41</v>
      </c>
      <c r="H34" s="24">
        <f>COUNT(A23:A28)</f>
        <v>6</v>
      </c>
      <c r="I34" s="56"/>
      <c r="J34" s="1"/>
      <c r="K34" s="57" t="s">
        <v>27</v>
      </c>
      <c r="L34" s="78">
        <f>COUNTIF(F23:F28,"КМС")</f>
        <v>4</v>
      </c>
    </row>
    <row r="35" spans="1:1024" s="43" customFormat="1" ht="12" customHeight="1" x14ac:dyDescent="0.2">
      <c r="A35" s="63"/>
      <c r="B35" s="58"/>
      <c r="C35" s="62"/>
      <c r="D35" s="64"/>
      <c r="E35" s="60"/>
      <c r="F35" s="61"/>
      <c r="G35" s="55" t="s">
        <v>42</v>
      </c>
      <c r="H35" s="24">
        <f>COUNTIF(A23:A28,"НФ")</f>
        <v>0</v>
      </c>
      <c r="I35" s="56"/>
      <c r="J35" s="1"/>
      <c r="K35" s="57" t="s">
        <v>29</v>
      </c>
      <c r="L35" s="78">
        <f>COUNTIF(F23:F28,"1 СР")</f>
        <v>0</v>
      </c>
    </row>
    <row r="36" spans="1:1024" s="43" customFormat="1" ht="12" customHeight="1" x14ac:dyDescent="0.2">
      <c r="A36" s="51"/>
      <c r="B36" s="58"/>
      <c r="C36" s="62"/>
      <c r="D36" s="64"/>
      <c r="E36" s="60"/>
      <c r="F36" s="61"/>
      <c r="G36" s="57" t="s">
        <v>43</v>
      </c>
      <c r="H36" s="64">
        <f>COUNTIF(A23:A28,"ЛИМ")</f>
        <v>0</v>
      </c>
      <c r="I36" s="56"/>
      <c r="J36" s="1"/>
      <c r="K36" s="65" t="s">
        <v>31</v>
      </c>
      <c r="L36" s="78">
        <f>COUNTIF(F23:F28,"2 СР")</f>
        <v>0</v>
      </c>
    </row>
    <row r="37" spans="1:1024" s="43" customFormat="1" ht="12" customHeight="1" x14ac:dyDescent="0.2">
      <c r="A37" s="51"/>
      <c r="B37" s="58"/>
      <c r="C37" s="58"/>
      <c r="D37" s="64"/>
      <c r="E37" s="60"/>
      <c r="F37" s="61"/>
      <c r="G37" s="55" t="s">
        <v>44</v>
      </c>
      <c r="H37" s="24">
        <f>COUNTIF(A23:A28,"ДСКВ")</f>
        <v>0</v>
      </c>
      <c r="I37" s="56"/>
      <c r="J37" s="1"/>
      <c r="K37" s="65" t="s">
        <v>45</v>
      </c>
      <c r="L37" s="78">
        <f>COUNTIF(F23:F28,"3 СР")</f>
        <v>0</v>
      </c>
    </row>
    <row r="38" spans="1:1024" s="43" customFormat="1" ht="12" customHeight="1" x14ac:dyDescent="0.2">
      <c r="A38" s="51"/>
      <c r="B38" s="58"/>
      <c r="C38" s="58"/>
      <c r="D38" s="64"/>
      <c r="E38" s="66"/>
      <c r="F38" s="67"/>
      <c r="G38" s="55" t="s">
        <v>46</v>
      </c>
      <c r="H38" s="24">
        <f>COUNTIF(A23:A28,"НС")</f>
        <v>0</v>
      </c>
      <c r="I38" s="68"/>
      <c r="J38" s="69"/>
      <c r="K38" s="70"/>
      <c r="L38" s="71"/>
    </row>
    <row r="39" spans="1:1024" s="43" customFormat="1" ht="6.75" customHeight="1" x14ac:dyDescent="0.2">
      <c r="A39" s="63"/>
      <c r="B39" s="2"/>
      <c r="C39" s="2"/>
      <c r="D39" s="1"/>
      <c r="E39" s="1"/>
      <c r="F39" s="1"/>
      <c r="G39" s="1"/>
      <c r="H39" s="1"/>
      <c r="I39" s="1"/>
      <c r="J39" s="3"/>
      <c r="K39" s="1"/>
      <c r="L39" s="72"/>
    </row>
    <row r="40" spans="1:1024" ht="15.75" customHeight="1" x14ac:dyDescent="0.2">
      <c r="A40" s="88" t="s">
        <v>47</v>
      </c>
      <c r="B40" s="88"/>
      <c r="C40" s="88"/>
      <c r="D40" s="88"/>
      <c r="E40" s="96" t="s">
        <v>48</v>
      </c>
      <c r="F40" s="96"/>
      <c r="G40" s="96"/>
      <c r="H40" s="96" t="s">
        <v>49</v>
      </c>
      <c r="I40" s="96"/>
      <c r="J40" s="96"/>
      <c r="K40" s="97" t="s">
        <v>50</v>
      </c>
      <c r="L40" s="97"/>
    </row>
    <row r="41" spans="1:1024" s="43" customFormat="1" ht="9.75" customHeight="1" x14ac:dyDescent="0.2">
      <c r="A41" s="90"/>
      <c r="B41" s="90"/>
      <c r="C41" s="90"/>
      <c r="D41" s="90"/>
      <c r="E41" s="90"/>
      <c r="F41" s="91"/>
      <c r="G41" s="91"/>
      <c r="H41" s="91"/>
      <c r="I41" s="91"/>
      <c r="J41" s="91"/>
      <c r="K41" s="91"/>
      <c r="L41" s="91"/>
    </row>
    <row r="42" spans="1:1024" s="43" customFormat="1" ht="9.75" customHeight="1" x14ac:dyDescent="0.2">
      <c r="A42" s="74"/>
      <c r="B42" s="2"/>
      <c r="C42" s="2"/>
      <c r="D42" s="2"/>
      <c r="E42" s="2"/>
      <c r="F42" s="2"/>
      <c r="G42" s="2"/>
      <c r="H42" s="2"/>
      <c r="I42" s="2"/>
      <c r="J42" s="2"/>
      <c r="K42" s="2"/>
      <c r="L42" s="75"/>
    </row>
    <row r="43" spans="1:1024" s="43" customFormat="1" ht="9.75" customHeight="1" x14ac:dyDescent="0.2">
      <c r="A43" s="74"/>
      <c r="B43" s="2"/>
      <c r="C43" s="2"/>
      <c r="D43" s="2"/>
      <c r="E43" s="2"/>
      <c r="F43" s="2"/>
      <c r="G43" s="2"/>
      <c r="H43" s="2"/>
      <c r="I43" s="2"/>
      <c r="J43" s="2"/>
      <c r="K43" s="2"/>
      <c r="L43" s="75"/>
    </row>
    <row r="44" spans="1:1024" s="43" customFormat="1" ht="9.7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75"/>
    </row>
    <row r="45" spans="1:1024" s="43" customFormat="1" ht="9.75" customHeight="1" x14ac:dyDescent="0.2">
      <c r="A45" s="90"/>
      <c r="B45" s="90"/>
      <c r="C45" s="90"/>
      <c r="D45" s="90"/>
      <c r="E45" s="90"/>
      <c r="F45" s="92"/>
      <c r="G45" s="92"/>
      <c r="H45" s="92"/>
      <c r="I45" s="92"/>
      <c r="J45" s="92"/>
      <c r="K45" s="92"/>
      <c r="L45" s="92"/>
    </row>
    <row r="46" spans="1:1024" s="43" customFormat="1" ht="9.75" customHeight="1" x14ac:dyDescent="0.2">
      <c r="A46" s="90"/>
      <c r="B46" s="90"/>
      <c r="C46" s="90"/>
      <c r="D46" s="90"/>
      <c r="E46" s="90"/>
      <c r="F46" s="93"/>
      <c r="G46" s="93"/>
      <c r="H46" s="93"/>
      <c r="I46" s="93"/>
      <c r="J46" s="93"/>
      <c r="K46" s="93"/>
      <c r="L46" s="93"/>
    </row>
    <row r="47" spans="1:1024" s="77" customFormat="1" ht="15.75" customHeight="1" x14ac:dyDescent="0.2">
      <c r="A47" s="94"/>
      <c r="B47" s="94"/>
      <c r="C47" s="94"/>
      <c r="D47" s="94"/>
      <c r="E47" s="95" t="str">
        <f>G17</f>
        <v>БЕСЧАСТНОВ А.А. (ВК, г. МОСКВА)</v>
      </c>
      <c r="F47" s="95"/>
      <c r="G47" s="95"/>
      <c r="H47" s="95" t="str">
        <f>G18</f>
        <v>САДРОВ Е.В. (1К, г. ИЖЕВСК)</v>
      </c>
      <c r="I47" s="95"/>
      <c r="J47" s="95"/>
      <c r="K47" s="89" t="str">
        <f>G19</f>
        <v>ОНИКОВА Я.Б. (ВК, г. ИЖЕВСК)</v>
      </c>
      <c r="L47" s="89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</row>
    <row r="48" spans="1:1024" s="43" customFormat="1" ht="14.25" customHeight="1" x14ac:dyDescent="0.2">
      <c r="A48" s="1"/>
      <c r="B48" s="2"/>
      <c r="C48" s="2"/>
      <c r="D48" s="1"/>
      <c r="E48" s="1"/>
      <c r="F48" s="1"/>
      <c r="G48" s="1"/>
      <c r="H48" s="1"/>
      <c r="I48" s="1"/>
      <c r="J48" s="3"/>
      <c r="K48" s="1"/>
      <c r="L48" s="1"/>
    </row>
    <row r="56" ht="9.75" customHeight="1" x14ac:dyDescent="0.2"/>
  </sheetData>
  <mergeCells count="44">
    <mergeCell ref="K21:K22"/>
    <mergeCell ref="L21:L22"/>
    <mergeCell ref="F21:F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1:L11"/>
    <mergeCell ref="A12:L12"/>
    <mergeCell ref="A13:D13"/>
    <mergeCell ref="A14:D14"/>
    <mergeCell ref="A15:G15"/>
    <mergeCell ref="H15:L15"/>
    <mergeCell ref="A30:D30"/>
    <mergeCell ref="G30:L30"/>
    <mergeCell ref="A40:D40"/>
    <mergeCell ref="K47:L47"/>
    <mergeCell ref="A41:E41"/>
    <mergeCell ref="F41:L41"/>
    <mergeCell ref="A45:E45"/>
    <mergeCell ref="F45:L45"/>
    <mergeCell ref="A46:E46"/>
    <mergeCell ref="F46:L46"/>
    <mergeCell ref="A47:D47"/>
    <mergeCell ref="E47:G47"/>
    <mergeCell ref="H47:J47"/>
    <mergeCell ref="E40:G40"/>
    <mergeCell ref="H40:J40"/>
    <mergeCell ref="K40:L40"/>
  </mergeCells>
  <conditionalFormatting sqref="B2">
    <cfRule type="duplicateValues" dxfId="4" priority="3"/>
  </conditionalFormatting>
  <conditionalFormatting sqref="B3">
    <cfRule type="duplicateValues" dxfId="3" priority="4"/>
  </conditionalFormatting>
  <conditionalFormatting sqref="B4">
    <cfRule type="duplicateValues" dxfId="2" priority="5"/>
  </conditionalFormatting>
  <conditionalFormatting sqref="B31:B1048576 B1 B6:B7 B9:B11 B16:B22">
    <cfRule type="duplicateValues" dxfId="1" priority="2"/>
  </conditionalFormatting>
  <conditionalFormatting sqref="G37:G38 G31:G35">
    <cfRule type="duplicateValues" dxfId="0" priority="6"/>
  </conditionalFormatting>
  <printOptions horizontalCentered="1"/>
  <pageMargins left="0.196527777777778" right="0.196527777777778" top="0.905555555555556" bottom="0.86597222222222203" header="0.15763888888888899" footer="0.118055555555556"/>
  <pageSetup paperSize="9" scale="66" firstPageNumber="0" fitToHeight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Велокросс</vt:lpstr>
      <vt:lpstr>Велокросс!Заголовки_для_печати</vt:lpstr>
      <vt:lpstr>Велокросс!Область_печати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1</cp:revision>
  <cp:lastPrinted>2021-12-27T14:23:41Z</cp:lastPrinted>
  <dcterms:created xsi:type="dcterms:W3CDTF">1996-10-08T23:32:33Z</dcterms:created>
  <dcterms:modified xsi:type="dcterms:W3CDTF">2023-12-07T06:24:45Z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