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tabRatio="789"/>
  </bookViews>
  <sheets>
    <sheet name="итог инд. г." sheetId="83" r:id="rId1"/>
  </sheets>
  <definedNames>
    <definedName name="_xlnm.Print_Titles" localSheetId="0">'итог инд. г.'!$21:$21</definedName>
    <definedName name="_xlnm.Print_Area" localSheetId="0">'итог инд. г.'!$A$1:$Q$79</definedName>
  </definedNames>
  <calcPr calcId="152511"/>
</workbook>
</file>

<file path=xl/calcChain.xml><?xml version="1.0" encoding="utf-8"?>
<calcChain xmlns="http://schemas.openxmlformats.org/spreadsheetml/2006/main">
  <c r="M55" i="83" l="1"/>
  <c r="N55" i="83"/>
  <c r="M56" i="83"/>
  <c r="N56" i="83"/>
  <c r="M57" i="83"/>
  <c r="N57" i="83"/>
  <c r="M58" i="83"/>
  <c r="N58" i="83"/>
  <c r="M59" i="83"/>
  <c r="N59" i="83"/>
  <c r="M60" i="83"/>
  <c r="N60" i="83"/>
  <c r="N51" i="83" l="1"/>
  <c r="N50" i="83"/>
  <c r="N49" i="83"/>
  <c r="N46" i="83"/>
  <c r="N45" i="83"/>
  <c r="N44" i="83"/>
  <c r="N43" i="83"/>
  <c r="N42" i="83"/>
  <c r="N40" i="83"/>
  <c r="N39" i="83"/>
  <c r="N38" i="83"/>
  <c r="N37" i="83"/>
  <c r="N36" i="83"/>
  <c r="N35" i="83"/>
  <c r="N34" i="83"/>
  <c r="N33" i="83"/>
  <c r="N32" i="83"/>
  <c r="N31" i="83"/>
  <c r="N30" i="83"/>
  <c r="N29" i="83"/>
  <c r="N28" i="83"/>
  <c r="N27" i="83"/>
  <c r="N26" i="83"/>
  <c r="N25" i="83"/>
  <c r="N24" i="83"/>
  <c r="N23" i="83"/>
  <c r="M27" i="83"/>
  <c r="M29" i="83"/>
  <c r="M31" i="83"/>
  <c r="M33" i="83"/>
  <c r="M35" i="83"/>
  <c r="M39" i="83"/>
  <c r="M42" i="83"/>
  <c r="M43" i="83"/>
  <c r="M44" i="83"/>
  <c r="M49" i="83"/>
  <c r="M50" i="83"/>
  <c r="M51" i="83"/>
  <c r="N52" i="83"/>
  <c r="M53" i="83"/>
  <c r="N54" i="83"/>
  <c r="M46" i="83" l="1"/>
  <c r="M45" i="83"/>
  <c r="M37" i="83"/>
  <c r="M25" i="83"/>
  <c r="M47" i="83"/>
  <c r="M41" i="83"/>
  <c r="N47" i="83"/>
  <c r="M48" i="83"/>
  <c r="N41" i="83"/>
  <c r="M24" i="83"/>
  <c r="M40" i="83"/>
  <c r="M38" i="83"/>
  <c r="M36" i="83"/>
  <c r="M34" i="83"/>
  <c r="M32" i="83"/>
  <c r="M30" i="83"/>
  <c r="M28" i="83"/>
  <c r="M26" i="83"/>
  <c r="N53" i="83"/>
  <c r="N48" i="83"/>
  <c r="M54" i="83"/>
  <c r="M52" i="83"/>
  <c r="H68" i="83"/>
  <c r="H71" i="83"/>
  <c r="H70" i="83"/>
  <c r="H69" i="83"/>
  <c r="H67" i="83"/>
  <c r="Q64" i="83"/>
  <c r="Q65" i="83"/>
  <c r="Q66" i="83"/>
  <c r="Q67" i="83"/>
  <c r="Q68" i="83"/>
  <c r="Q69" i="83"/>
  <c r="Q70" i="83"/>
  <c r="E79" i="83"/>
  <c r="H79" i="83"/>
  <c r="N79" i="83"/>
  <c r="H66" i="83" l="1"/>
  <c r="H65" i="83" s="1"/>
</calcChain>
</file>

<file path=xl/sharedStrings.xml><?xml version="1.0" encoding="utf-8"?>
<sst xmlns="http://schemas.openxmlformats.org/spreadsheetml/2006/main" count="226" uniqueCount="168">
  <si>
    <t>Министерство спорта Российской Федерации</t>
  </si>
  <si>
    <t xml:space="preserve"> МАКСИМАЛЬНЫЙ ПЕРЕПАД (HD):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</si>
  <si>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</si>
  <si>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</si>
  <si>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</si>
  <si>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</si>
  <si>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</si>
  <si>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</si>
  <si>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</si>
  <si>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</si>
  <si>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</si>
  <si>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</si>
  <si>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</si>
  <si>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</si>
  <si>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</si>
  <si>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</si>
  <si>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</si>
  <si>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</si>
  <si>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</si>
  <si>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</si>
  <si>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</si>
  <si>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</si>
  <si>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</si>
  <si>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</si>
  <si>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</si>
  <si>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</si>
  <si>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</si>
  <si>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</si>
  <si>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</si>
  <si>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</si>
  <si>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</si>
  <si>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</si>
  <si>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</si>
  <si>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</si>
  <si>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</si>
  <si>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</si>
  <si>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</si>
  <si>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</si>
  <si>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</si>
  <si>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</si>
  <si>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</si>
  <si>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</si>
  <si>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</si>
  <si>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</si>
  <si>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</si>
  <si>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t>Самарская область</t>
  </si>
  <si>
    <t>Республика Адыгея</t>
  </si>
  <si>
    <t>Тульская область</t>
  </si>
  <si>
    <t>Санкт-Петербург</t>
  </si>
  <si>
    <t>Омская область</t>
  </si>
  <si>
    <t>Москва</t>
  </si>
  <si>
    <t>Московская область</t>
  </si>
  <si>
    <t>Краснодарский край</t>
  </si>
  <si>
    <t>Ростовская область</t>
  </si>
  <si>
    <t>Свердловская область</t>
  </si>
  <si>
    <t>Хабаровский край</t>
  </si>
  <si>
    <t>Шоссе - индивидуальная гонка на время</t>
  </si>
  <si>
    <t>РЕЗУЛЬТАТ И МЕСТО НА ОТРЕЗКЕ</t>
  </si>
  <si>
    <t>№ ВРВС: 0080511611Я</t>
  </si>
  <si>
    <t>Иркутская область</t>
  </si>
  <si>
    <t>Республика Татарстан</t>
  </si>
  <si>
    <t>ВСЕРОССИЙСКИЕ СОРЕВНОВАНИЯ</t>
  </si>
  <si>
    <t>I ВСЕРОССИЙСКАЯ СПАРТАКИАДА ПО ЛЕТНИМ ВИДАМ СПОРТА СРЕДИ СИЛЬНЕЙШИХ СПОРТСМЕНОВ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</si>
  <si>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Москва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</si>
  <si>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13 августа 2022 года</t>
    </r>
  </si>
  <si>
    <t>№ ЕКП 2022: 6000</t>
  </si>
  <si>
    <t xml:space="preserve">ТЕХНИЧЕСКИЕ ДАННЫЕ ТРАССЫ: </t>
  </si>
  <si>
    <t>НАЗВАНИЕ ТРАССЫ / РЕГ. НОМЕР: Велотрасса "Крылатское"</t>
  </si>
  <si>
    <t>13,6 км/2</t>
  </si>
  <si>
    <t>Кондратьева Л.В. (ВК, г.Воронеж)</t>
  </si>
  <si>
    <t>Азаров С.С. (ВК, Санкт-Петербург)</t>
  </si>
  <si>
    <t>Попова Е.В. (ВК, г.Воронеж)</t>
  </si>
  <si>
    <t xml:space="preserve"> СУММА ПЕРЕПАДОВ (ТС) (м): 480</t>
  </si>
  <si>
    <t>Новосибирская область</t>
  </si>
  <si>
    <t>Забайкальский край</t>
  </si>
  <si>
    <t>Воронежская область</t>
  </si>
  <si>
    <t>Температура: +25+27</t>
  </si>
  <si>
    <t>Влажность: 54%</t>
  </si>
  <si>
    <t>Осадки: солнечно, без осадков</t>
  </si>
  <si>
    <t>Ветер: 1 м/с (С-З)</t>
  </si>
  <si>
    <t>ОЧКИ</t>
  </si>
  <si>
    <t>0-13,6 км</t>
  </si>
  <si>
    <t>13,6-27,2 км</t>
  </si>
  <si>
    <t>Мужчины</t>
  </si>
  <si>
    <t>НАЧАЛО ГОНКИ: 12ч 00м</t>
  </si>
  <si>
    <t>ОКОНЧАНИЕ ГОНКИ: 14ч 03м</t>
  </si>
  <si>
    <t>РИКУНОВ Пётр</t>
  </si>
  <si>
    <t>24.02.1997</t>
  </si>
  <si>
    <t>Тюменская область</t>
  </si>
  <si>
    <t>ЧЕРНЕЦКИЙ Сергей</t>
  </si>
  <si>
    <t>09.04.1990</t>
  </si>
  <si>
    <t>ГОНОВ Лев</t>
  </si>
  <si>
    <t>06.01.2000</t>
  </si>
  <si>
    <t>НЫЧ Артем</t>
  </si>
  <si>
    <t>21.03.1995</t>
  </si>
  <si>
    <t>СТЕПАНОВ Андрей</t>
  </si>
  <si>
    <t>18.04.1999</t>
  </si>
  <si>
    <t>ТИХОНИН Евгений</t>
  </si>
  <si>
    <t>01.04.1998</t>
  </si>
  <si>
    <t>ДУЮНОВ Владислав</t>
  </si>
  <si>
    <t>07.06.1994</t>
  </si>
  <si>
    <t>ШУЛЬЧЕНКО Никита</t>
  </si>
  <si>
    <t>31.05.1999</t>
  </si>
  <si>
    <t>ПОПОВ Антон</t>
  </si>
  <si>
    <t>30.01.1999</t>
  </si>
  <si>
    <t>НЕКРАСОВ Константин</t>
  </si>
  <si>
    <t>04.04.1999</t>
  </si>
  <si>
    <t>ФОКИН Михаил</t>
  </si>
  <si>
    <t>21.11.1997</t>
  </si>
  <si>
    <t>ВАСИЛИОГЛО Павел</t>
  </si>
  <si>
    <t>18.12.2000</t>
  </si>
  <si>
    <t>ЕВТУШЕНКО Александр</t>
  </si>
  <si>
    <t>30.06.1993</t>
  </si>
  <si>
    <t>КИРЖАЙКИН Никита</t>
  </si>
  <si>
    <t>04.10.1993</t>
  </si>
  <si>
    <t>Республика Крым</t>
  </si>
  <si>
    <t>МАЛЬКОВ Кирилл</t>
  </si>
  <si>
    <t>12.10.2002</t>
  </si>
  <si>
    <t>ХОМЯКОВ Артемий</t>
  </si>
  <si>
    <t>22.11.2003</t>
  </si>
  <si>
    <t>Республика Башкортостан</t>
  </si>
  <si>
    <t>КУЛИКОВ Сергей</t>
  </si>
  <si>
    <t>31.10.1996</t>
  </si>
  <si>
    <t>УЛИТИН Александр</t>
  </si>
  <si>
    <t>10.11.1985</t>
  </si>
  <si>
    <t>СИДОВ Роман</t>
  </si>
  <si>
    <t>11.03.2004</t>
  </si>
  <si>
    <t>ЧИСТИК Евгений</t>
  </si>
  <si>
    <t>06.03.1989</t>
  </si>
  <si>
    <t>ВЬЮНОШЕВ Михаил</t>
  </si>
  <si>
    <t>24.11.2001</t>
  </si>
  <si>
    <t>РАХИМОВ Нурислам</t>
  </si>
  <si>
    <t>14.04.2003</t>
  </si>
  <si>
    <t>КАЗАНОВ Евгений</t>
  </si>
  <si>
    <t>14.07.1998</t>
  </si>
  <si>
    <t>НОВИКОВ Савва</t>
  </si>
  <si>
    <t>27.07.1999</t>
  </si>
  <si>
    <t>БЕСПАЛОВ Александр</t>
  </si>
  <si>
    <t>10.05.1981</t>
  </si>
  <si>
    <t>ПЕРЛОВ Александр</t>
  </si>
  <si>
    <t>29.04.1983</t>
  </si>
  <si>
    <t>ДИКИЙ Марк</t>
  </si>
  <si>
    <t>25.07.2003</t>
  </si>
  <si>
    <t>ГОРЮШИН Александр</t>
  </si>
  <si>
    <t>03.03.2000</t>
  </si>
  <si>
    <t>ТЕРЕШЕНОК Виталий</t>
  </si>
  <si>
    <t>23.06.2001</t>
  </si>
  <si>
    <t>ЮНУСОВ Артур</t>
  </si>
  <si>
    <t>06.01.2004</t>
  </si>
  <si>
    <t>ПРОНИН Константин</t>
  </si>
  <si>
    <t>10.01.2001</t>
  </si>
  <si>
    <t>СУЧКОВ Василий</t>
  </si>
  <si>
    <t>05.07.1994</t>
  </si>
  <si>
    <t>ЖУРАВЛЕВ Иван</t>
  </si>
  <si>
    <t>02.12.2003</t>
  </si>
  <si>
    <t>ПЛАКУШКИН Сергей</t>
  </si>
  <si>
    <t>27.05.1997</t>
  </si>
  <si>
    <t>ГОЛОВЧЕНКО Даниил</t>
  </si>
  <si>
    <t>23.05.2002</t>
  </si>
  <si>
    <t>НЕВОДЧИКОВ Владимир</t>
  </si>
  <si>
    <t>19.10.1991</t>
  </si>
  <si>
    <t>РАДУЛОВ Артем</t>
  </si>
  <si>
    <t>18.03.2003</t>
  </si>
  <si>
    <t>ФЕСЕНКО Даниил</t>
  </si>
  <si>
    <t>14.06.2004</t>
  </si>
  <si>
    <t>НС</t>
  </si>
  <si>
    <t>РОСТОВЦЕВ Сергей</t>
  </si>
  <si>
    <t>02.06.1997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</si>
</sst>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&quot; км&quot;"/>
    <numFmt numFmtId="166" formatCode="h:mm:ss.00"/>
    <numFmt numFmtId="167" formatCode="hh:mm:ss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1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27" applyNumberFormat="0" applyAlignment="0" applyProtection="0"/>
    <xf numFmtId="0" fontId="30" fillId="9" borderId="28" applyNumberFormat="0" applyAlignment="0" applyProtection="0"/>
    <xf numFmtId="0" fontId="31" fillId="9" borderId="27" applyNumberFormat="0" applyAlignment="0" applyProtection="0"/>
    <xf numFmtId="0" fontId="32" fillId="0" borderId="29" applyNumberFormat="0" applyFill="0" applyAlignment="0" applyProtection="0"/>
    <xf numFmtId="0" fontId="33" fillId="10" borderId="3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1">
    <xf numFmtId="0" fontId="0" fillId="0" borderId="0" xfId="0"/>
    <xf numFmtId="0" fontId="19" fillId="0" borderId="2" xfId="2" applyFont="1" applyBorder="1" applyAlignment="1">
      <alignment horizontal="right" vertical="center"/>
    </xf>
    <xf numFmtId="0" fontId="19" fillId="0" borderId="13" xfId="2" applyFont="1" applyBorder="1" applyAlignment="1">
      <alignment horizontal="right" vertical="center"/>
    </xf>
    <xf numFmtId="0" fontId="19" fillId="0" borderId="3" xfId="2" applyFont="1" applyBorder="1" applyAlignment="1">
      <alignment horizontal="right" vertical="center"/>
    </xf>
    <xf numFmtId="0" fontId="19" fillId="0" borderId="15" xfId="2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7" fillId="0" borderId="17" xfId="0" applyNumberFormat="1" applyFont="1" applyFill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7" fillId="0" borderId="6" xfId="0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9" fontId="17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7" fillId="0" borderId="10" xfId="2" applyFont="1" applyBorder="1" applyAlignment="1">
      <alignment horizontal="center" vertical="center"/>
    </xf>
    <xf numFmtId="49" fontId="17" fillId="0" borderId="17" xfId="2" applyNumberFormat="1" applyFont="1" applyBorder="1" applyAlignment="1">
      <alignment vertical="center"/>
    </xf>
    <xf numFmtId="0" fontId="17" fillId="0" borderId="0" xfId="2" applyFont="1" applyBorder="1" applyAlignment="1">
      <alignment horizontal="center" vertical="center"/>
    </xf>
    <xf numFmtId="49" fontId="17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7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49" fontId="17" fillId="0" borderId="0" xfId="2" applyNumberFormat="1" applyFont="1" applyBorder="1" applyAlignment="1">
      <alignment horizontal="left" vertical="center"/>
    </xf>
    <xf numFmtId="21" fontId="17" fillId="0" borderId="0" xfId="2" applyNumberFormat="1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2" fillId="0" borderId="1" xfId="13" applyFont="1" applyFill="1" applyBorder="1" applyAlignment="1">
      <alignment vertical="center" wrapText="1"/>
    </xf>
    <xf numFmtId="14" fontId="42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2" fillId="0" borderId="40" xfId="13" applyFont="1" applyFill="1" applyBorder="1" applyAlignment="1">
      <alignment vertical="center" wrapText="1"/>
    </xf>
    <xf numFmtId="14" fontId="42" fillId="0" borderId="40" xfId="8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2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6" fillId="0" borderId="42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right" vertical="center"/>
    </xf>
    <xf numFmtId="0" fontId="17" fillId="0" borderId="6" xfId="2" applyFont="1" applyBorder="1" applyAlignment="1">
      <alignment horizontal="right" vertical="center"/>
    </xf>
    <xf numFmtId="0" fontId="17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6" fillId="2" borderId="33" xfId="2" applyFont="1" applyFill="1" applyBorder="1" applyAlignment="1">
      <alignment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0" fillId="0" borderId="44" xfId="0" applyBorder="1" applyAlignment="1">
      <alignment horizontal="left" indent="9"/>
    </xf>
    <xf numFmtId="0" fontId="0" fillId="0" borderId="45" xfId="0" applyBorder="1" applyAlignment="1">
      <alignment horizontal="left" vertical="center" indent="10"/>
    </xf>
    <xf numFmtId="0" fontId="0" fillId="0" borderId="45" xfId="0" applyBorder="1" applyAlignment="1">
      <alignment horizontal="left" indent="9"/>
    </xf>
    <xf numFmtId="0" fontId="44" fillId="0" borderId="45" xfId="0" applyFont="1" applyBorder="1" applyAlignment="1">
      <alignment horizontal="left" indent="10"/>
    </xf>
    <xf numFmtId="0" fontId="16" fillId="0" borderId="5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49" fontId="17" fillId="0" borderId="3" xfId="2" applyNumberFormat="1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9" fontId="17" fillId="0" borderId="2" xfId="2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49" fontId="17" fillId="0" borderId="0" xfId="2" applyNumberFormat="1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42" fillId="0" borderId="0" xfId="13" applyFont="1" applyFill="1" applyBorder="1" applyAlignment="1">
      <alignment vertical="center" wrapText="1"/>
    </xf>
    <xf numFmtId="14" fontId="42" fillId="0" borderId="3" xfId="8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2" fillId="0" borderId="3" xfId="8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21" fontId="10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3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49" fontId="17" fillId="0" borderId="5" xfId="2" applyNumberFormat="1" applyFont="1" applyBorder="1" applyAlignment="1">
      <alignment vertical="center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37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33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6" fillId="4" borderId="20" xfId="2" applyFont="1" applyFill="1" applyBorder="1" applyAlignment="1">
      <alignment horizontal="center" vertical="center"/>
    </xf>
    <xf numFmtId="0" fontId="16" fillId="2" borderId="35" xfId="2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95249</xdr:rowOff>
    </xdr:from>
    <xdr:ext cx="748393" cy="763665"/>
    <xdr:pic>
      <xdr:nvPicPr>
        <xdr:cNvPr id="6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218"/>
        <a:stretch/>
      </xdr:blipFill>
      <xdr:spPr>
        <a:xfrm>
          <a:off x="95249" y="95249"/>
          <a:ext cx="748393" cy="763665"/>
        </a:xfrm>
        <a:prstGeom prst="rect">
          <a:avLst/>
        </a:prstGeom>
      </xdr:spPr>
    </xdr:pic>
    <xdr:clientData/>
  </xdr:oneCellAnchor>
  <xdr:oneCellAnchor>
    <xdr:from>
      <xdr:col>16</xdr:col>
      <xdr:colOff>243665</xdr:colOff>
      <xdr:row>0</xdr:row>
      <xdr:rowOff>68035</xdr:rowOff>
    </xdr:from>
    <xdr:ext cx="630604" cy="762001"/>
    <xdr:pic>
      <xdr:nvPicPr>
        <xdr:cNvPr id="4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94201" y="68035"/>
          <a:ext cx="630604" cy="762001"/>
        </a:xfrm>
        <a:prstGeom prst="rect">
          <a:avLst/>
        </a:prstGeom>
      </xdr:spPr>
    </xdr:pic>
    <xdr:clientData/>
  </xdr:oneCellAnchor>
  <xdr:twoCellAnchor editAs="oneCell">
    <xdr:from>
      <xdr:col>2</xdr:col>
      <xdr:colOff>27215</xdr:colOff>
      <xdr:row>0</xdr:row>
      <xdr:rowOff>122464</xdr:rowOff>
    </xdr:from>
    <xdr:to>
      <xdr:col>3</xdr:col>
      <xdr:colOff>70912</xdr:colOff>
      <xdr:row>5</xdr:row>
      <xdr:rowOff>65100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5" y="122464"/>
          <a:ext cx="1009804" cy="7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80"/>
  <sheetViews>
    <sheetView tabSelected="1" view="pageBreakPreview" topLeftCell="A49" zoomScale="70" zoomScaleNormal="90" zoomScaleSheetLayoutView="70" workbookViewId="0">
      <selection activeCell="S22" sqref="S22"/>
    </sheetView>
  </sheetViews>
  <sheetFormatPr defaultColWidth="9.140625" defaultRowHeight="12.75" x14ac:dyDescent="0.2"/>
  <cols>
    <col min="1" max="1" width="7" style="7" customWidth="1"/>
    <col min="2" max="2" width="7.28515625" style="19" bestFit="1" customWidth="1"/>
    <col min="3" max="3" width="14.42578125" style="19" customWidth="1"/>
    <col min="4" max="4" width="22.42578125" style="7" customWidth="1"/>
    <col min="5" max="5" width="11.28515625" style="7" customWidth="1"/>
    <col min="6" max="6" width="7.85546875" style="7" bestFit="1" customWidth="1"/>
    <col min="7" max="7" width="23.85546875" style="7" customWidth="1"/>
    <col min="8" max="8" width="11.7109375" style="7" customWidth="1"/>
    <col min="9" max="9" width="5.5703125" style="7" customWidth="1"/>
    <col min="10" max="10" width="11.5703125" style="7" customWidth="1"/>
    <col min="11" max="11" width="5.28515625" style="7" customWidth="1"/>
    <col min="12" max="12" width="12" style="7" customWidth="1"/>
    <col min="13" max="13" width="11.140625" style="7" customWidth="1"/>
    <col min="14" max="14" width="10.140625" style="7" customWidth="1"/>
    <col min="15" max="15" width="13" style="7" customWidth="1"/>
    <col min="16" max="16" width="9.7109375" style="7" customWidth="1"/>
    <col min="17" max="17" width="14.42578125" style="7" customWidth="1"/>
    <col min="18" max="18" width="5.140625" style="6" customWidth="1"/>
    <col min="19" max="19" width="4.42578125" style="6" customWidth="1"/>
    <col min="20" max="20" width="4.85546875" style="7" customWidth="1"/>
    <col min="21" max="21" width="4.5703125" style="7" customWidth="1"/>
    <col min="22" max="22" width="5" style="7" customWidth="1"/>
    <col min="23" max="27" width="5.7109375" style="7" customWidth="1"/>
    <col min="28" max="16384" width="9.140625" style="7"/>
  </cols>
  <sheetData>
    <row r="1" spans="1:28" ht="21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1:28" ht="6.7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28" ht="21.75" customHeight="1" x14ac:dyDescent="0.2">
      <c r="A3" s="152" t="s">
        <v>10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28" ht="6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28" ht="5.2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28" s="9" customFormat="1" ht="28.5" x14ac:dyDescent="0.2">
      <c r="A6" s="154" t="s">
        <v>61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8"/>
      <c r="S6" s="8"/>
      <c r="AB6"/>
    </row>
    <row r="7" spans="1:28" s="9" customFormat="1" ht="19.5" customHeight="1" x14ac:dyDescent="0.2">
      <c r="A7" s="155" t="s">
        <v>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8"/>
      <c r="S7" s="8"/>
    </row>
    <row r="8" spans="1:28" s="9" customFormat="1" ht="30.75" customHeight="1" thickBot="1" x14ac:dyDescent="0.25">
      <c r="A8" s="155" t="s">
        <v>62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8"/>
      <c r="S8" s="8"/>
    </row>
    <row r="9" spans="1:28" ht="19.5" customHeight="1" thickTop="1" x14ac:dyDescent="0.2">
      <c r="A9" s="156" t="s">
        <v>26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</row>
    <row r="10" spans="1:28" ht="18" customHeight="1" x14ac:dyDescent="0.2">
      <c r="A10" s="149" t="s">
        <v>56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1"/>
    </row>
    <row r="11" spans="1:28" ht="19.5" customHeight="1" x14ac:dyDescent="0.2">
      <c r="A11" s="149" t="s">
        <v>83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</row>
    <row r="12" spans="1:28" ht="15.75" x14ac:dyDescent="0.2">
      <c r="A12" s="5" t="s">
        <v>63</v>
      </c>
      <c r="B12" s="10"/>
      <c r="C12" s="10"/>
      <c r="D12" s="11"/>
      <c r="E12" s="12"/>
      <c r="F12" s="12"/>
      <c r="G12" s="118" t="s">
        <v>84</v>
      </c>
      <c r="H12" s="12"/>
      <c r="I12" s="12"/>
      <c r="J12" s="12"/>
      <c r="K12" s="12"/>
      <c r="L12" s="12"/>
      <c r="M12" s="13"/>
      <c r="N12" s="13"/>
      <c r="O12" s="1"/>
      <c r="P12" s="1"/>
      <c r="Q12" s="2" t="s">
        <v>58</v>
      </c>
    </row>
    <row r="13" spans="1:28" ht="15.75" x14ac:dyDescent="0.2">
      <c r="A13" s="14" t="s">
        <v>64</v>
      </c>
      <c r="B13" s="15"/>
      <c r="C13" s="15"/>
      <c r="D13" s="16"/>
      <c r="E13" s="16"/>
      <c r="F13" s="16"/>
      <c r="G13" s="119" t="s">
        <v>85</v>
      </c>
      <c r="H13" s="16"/>
      <c r="I13" s="16"/>
      <c r="J13" s="16"/>
      <c r="K13" s="16"/>
      <c r="L13" s="16"/>
      <c r="M13" s="17"/>
      <c r="N13" s="17"/>
      <c r="O13" s="3"/>
      <c r="P13" s="3"/>
      <c r="Q13" s="4" t="s">
        <v>65</v>
      </c>
    </row>
    <row r="14" spans="1:28" ht="6" customHeight="1" x14ac:dyDescent="0.2">
      <c r="A14" s="18"/>
      <c r="D14" s="20"/>
      <c r="M14" s="21"/>
      <c r="N14" s="21"/>
      <c r="O14" s="21"/>
      <c r="P14" s="21"/>
      <c r="Q14" s="22"/>
    </row>
    <row r="15" spans="1:28" ht="15" x14ac:dyDescent="0.2">
      <c r="A15" s="142" t="s">
        <v>9</v>
      </c>
      <c r="B15" s="143"/>
      <c r="C15" s="143"/>
      <c r="D15" s="143"/>
      <c r="E15" s="143"/>
      <c r="F15" s="143"/>
      <c r="G15" s="144"/>
      <c r="H15" s="145" t="s">
        <v>66</v>
      </c>
      <c r="I15" s="143"/>
      <c r="J15" s="143"/>
      <c r="K15" s="143"/>
      <c r="L15" s="143"/>
      <c r="M15" s="143"/>
      <c r="N15" s="143"/>
      <c r="O15" s="143"/>
      <c r="P15" s="143"/>
      <c r="Q15" s="146"/>
    </row>
    <row r="16" spans="1:28" ht="15" x14ac:dyDescent="0.2">
      <c r="A16" s="23" t="s">
        <v>20</v>
      </c>
      <c r="B16" s="24"/>
      <c r="C16" s="24"/>
      <c r="D16" s="25"/>
      <c r="E16" s="26"/>
      <c r="F16" s="25"/>
      <c r="G16" s="27"/>
      <c r="H16" s="28" t="s">
        <v>67</v>
      </c>
      <c r="I16" s="93"/>
      <c r="J16" s="93"/>
      <c r="K16" s="93"/>
      <c r="L16" s="93"/>
      <c r="M16" s="29"/>
      <c r="N16" s="29"/>
      <c r="O16" s="37"/>
      <c r="P16" s="37"/>
      <c r="Q16" s="30"/>
    </row>
    <row r="17" spans="1:19" ht="15" x14ac:dyDescent="0.2">
      <c r="A17" s="23" t="s">
        <v>21</v>
      </c>
      <c r="B17" s="37"/>
      <c r="C17" s="37"/>
      <c r="D17" s="31"/>
      <c r="F17" s="31"/>
      <c r="G17" s="77" t="s">
        <v>69</v>
      </c>
      <c r="H17" s="28" t="s">
        <v>1</v>
      </c>
      <c r="I17" s="93"/>
      <c r="J17" s="93"/>
      <c r="K17" s="93"/>
      <c r="L17" s="93"/>
      <c r="M17" s="29"/>
      <c r="N17" s="29"/>
      <c r="O17" s="37"/>
      <c r="P17" s="37"/>
      <c r="Q17" s="32"/>
    </row>
    <row r="18" spans="1:19" ht="15" x14ac:dyDescent="0.2">
      <c r="A18" s="33" t="s">
        <v>22</v>
      </c>
      <c r="B18" s="24"/>
      <c r="C18" s="24"/>
      <c r="D18" s="29"/>
      <c r="E18" s="26"/>
      <c r="F18" s="25"/>
      <c r="G18" s="34" t="s">
        <v>70</v>
      </c>
      <c r="H18" s="28" t="s">
        <v>72</v>
      </c>
      <c r="I18" s="93"/>
      <c r="J18" s="93"/>
      <c r="K18" s="93"/>
      <c r="L18" s="93"/>
      <c r="M18" s="29"/>
      <c r="N18" s="29"/>
      <c r="O18" s="37"/>
      <c r="P18" s="37"/>
      <c r="Q18" s="32"/>
    </row>
    <row r="19" spans="1:19" ht="15.75" thickBot="1" x14ac:dyDescent="0.25">
      <c r="A19" s="70" t="s">
        <v>23</v>
      </c>
      <c r="B19" s="71"/>
      <c r="C19" s="71"/>
      <c r="D19" s="72"/>
      <c r="E19" s="72"/>
      <c r="F19" s="73"/>
      <c r="G19" s="78" t="s">
        <v>71</v>
      </c>
      <c r="H19" s="74" t="s">
        <v>44</v>
      </c>
      <c r="I19" s="94"/>
      <c r="J19" s="94"/>
      <c r="K19" s="94"/>
      <c r="L19" s="94"/>
      <c r="M19" s="72"/>
      <c r="N19" s="75">
        <v>27.2</v>
      </c>
      <c r="O19" s="71"/>
      <c r="P19" s="71"/>
      <c r="Q19" s="76" t="s">
        <v>68</v>
      </c>
    </row>
    <row r="20" spans="1:19" ht="9" customHeight="1" thickTop="1" thickBot="1" x14ac:dyDescent="0.25"/>
    <row r="21" spans="1:19" s="36" customFormat="1" ht="25.5" customHeight="1" thickTop="1" x14ac:dyDescent="0.2">
      <c r="A21" s="140" t="s">
        <v>6</v>
      </c>
      <c r="B21" s="131" t="s">
        <v>12</v>
      </c>
      <c r="C21" s="131" t="s">
        <v>19</v>
      </c>
      <c r="D21" s="131" t="s">
        <v>2</v>
      </c>
      <c r="E21" s="131" t="s">
        <v>43</v>
      </c>
      <c r="F21" s="131" t="s">
        <v>8</v>
      </c>
      <c r="G21" s="131" t="s">
        <v>13</v>
      </c>
      <c r="H21" s="131" t="s">
        <v>57</v>
      </c>
      <c r="I21" s="131"/>
      <c r="J21" s="131"/>
      <c r="K21" s="131"/>
      <c r="L21" s="131" t="s">
        <v>7</v>
      </c>
      <c r="M21" s="131" t="s">
        <v>25</v>
      </c>
      <c r="N21" s="131" t="s">
        <v>24</v>
      </c>
      <c r="O21" s="133" t="s">
        <v>27</v>
      </c>
      <c r="P21" s="138" t="s">
        <v>80</v>
      </c>
      <c r="Q21" s="135" t="s">
        <v>14</v>
      </c>
      <c r="R21" s="35"/>
      <c r="S21" s="35"/>
    </row>
    <row r="22" spans="1:19" x14ac:dyDescent="0.2">
      <c r="A22" s="141"/>
      <c r="B22" s="132"/>
      <c r="C22" s="132"/>
      <c r="D22" s="132"/>
      <c r="E22" s="132"/>
      <c r="F22" s="132"/>
      <c r="G22" s="132"/>
      <c r="H22" s="137" t="s">
        <v>81</v>
      </c>
      <c r="I22" s="137"/>
      <c r="J22" s="137" t="s">
        <v>82</v>
      </c>
      <c r="K22" s="137"/>
      <c r="L22" s="132"/>
      <c r="M22" s="132"/>
      <c r="N22" s="132"/>
      <c r="O22" s="134"/>
      <c r="P22" s="139"/>
      <c r="Q22" s="136"/>
    </row>
    <row r="23" spans="1:19" ht="21.75" customHeight="1" x14ac:dyDescent="0.2">
      <c r="A23" s="53">
        <v>1</v>
      </c>
      <c r="B23" s="54">
        <v>21</v>
      </c>
      <c r="C23" s="54">
        <v>10010201350</v>
      </c>
      <c r="D23" s="55" t="s">
        <v>86</v>
      </c>
      <c r="E23" s="56" t="s">
        <v>87</v>
      </c>
      <c r="F23" s="57" t="s">
        <v>16</v>
      </c>
      <c r="G23" s="58" t="s">
        <v>88</v>
      </c>
      <c r="H23" s="98">
        <v>1.2511574074074073E-2</v>
      </c>
      <c r="I23" s="96">
        <v>1</v>
      </c>
      <c r="J23" s="98">
        <v>1.2851967592592592E-2</v>
      </c>
      <c r="K23" s="96">
        <v>3</v>
      </c>
      <c r="L23" s="98">
        <v>2.5363541666666663E-2</v>
      </c>
      <c r="M23" s="98"/>
      <c r="N23" s="52">
        <f>$N$19/(HOUR(L23)+MINUTE(L23)/60+SECOND(L23)/3600)</f>
        <v>44.69192149703332</v>
      </c>
      <c r="O23" s="120"/>
      <c r="P23" s="124">
        <v>100</v>
      </c>
      <c r="Q23" s="59"/>
    </row>
    <row r="24" spans="1:19" ht="21.75" customHeight="1" x14ac:dyDescent="0.2">
      <c r="A24" s="53">
        <v>2</v>
      </c>
      <c r="B24" s="54">
        <v>40</v>
      </c>
      <c r="C24" s="54">
        <v>10006658426</v>
      </c>
      <c r="D24" s="55" t="s">
        <v>89</v>
      </c>
      <c r="E24" s="56" t="s">
        <v>90</v>
      </c>
      <c r="F24" s="57" t="s">
        <v>32</v>
      </c>
      <c r="G24" s="58" t="s">
        <v>48</v>
      </c>
      <c r="H24" s="98">
        <v>1.2859953703703705E-2</v>
      </c>
      <c r="I24" s="96">
        <v>4</v>
      </c>
      <c r="J24" s="98">
        <v>1.273460648148148E-2</v>
      </c>
      <c r="K24" s="96">
        <v>1</v>
      </c>
      <c r="L24" s="98">
        <v>2.5594560185185185E-2</v>
      </c>
      <c r="M24" s="169">
        <f>L24-$L$23</f>
        <v>2.3101851851852276E-4</v>
      </c>
      <c r="N24" s="52">
        <f t="shared" ref="N24:N60" si="0">$N$19/(HOUR(L24)+MINUTE(L24)/60+SECOND(L24)/3600)</f>
        <v>44.287652645861598</v>
      </c>
      <c r="O24" s="120"/>
      <c r="P24" s="124">
        <v>90</v>
      </c>
      <c r="Q24" s="59"/>
    </row>
    <row r="25" spans="1:19" ht="21.75" customHeight="1" x14ac:dyDescent="0.2">
      <c r="A25" s="53">
        <v>3</v>
      </c>
      <c r="B25" s="54">
        <v>35</v>
      </c>
      <c r="C25" s="54">
        <v>10023524100</v>
      </c>
      <c r="D25" s="55" t="s">
        <v>91</v>
      </c>
      <c r="E25" s="56" t="s">
        <v>92</v>
      </c>
      <c r="F25" s="57" t="s">
        <v>32</v>
      </c>
      <c r="G25" s="58" t="s">
        <v>48</v>
      </c>
      <c r="H25" s="98">
        <v>1.2886689814814814E-2</v>
      </c>
      <c r="I25" s="96">
        <v>5</v>
      </c>
      <c r="J25" s="98">
        <v>1.2808680555555556E-2</v>
      </c>
      <c r="K25" s="96">
        <v>2</v>
      </c>
      <c r="L25" s="98">
        <v>2.5695370370370368E-2</v>
      </c>
      <c r="M25" s="169">
        <f t="shared" ref="M25:M60" si="1">L25-$L$23</f>
        <v>3.3182870370370571E-4</v>
      </c>
      <c r="N25" s="52">
        <f t="shared" si="0"/>
        <v>44.108108108108105</v>
      </c>
      <c r="O25" s="120"/>
      <c r="P25" s="124">
        <v>80</v>
      </c>
      <c r="Q25" s="59"/>
    </row>
    <row r="26" spans="1:19" ht="21.75" customHeight="1" x14ac:dyDescent="0.2">
      <c r="A26" s="53">
        <v>4</v>
      </c>
      <c r="B26" s="54">
        <v>76</v>
      </c>
      <c r="C26" s="54">
        <v>10008687847</v>
      </c>
      <c r="D26" s="55" t="s">
        <v>93</v>
      </c>
      <c r="E26" s="56" t="s">
        <v>94</v>
      </c>
      <c r="F26" s="57" t="s">
        <v>16</v>
      </c>
      <c r="G26" s="58" t="s">
        <v>45</v>
      </c>
      <c r="H26" s="98">
        <v>1.2823032407407406E-2</v>
      </c>
      <c r="I26" s="96">
        <v>2</v>
      </c>
      <c r="J26" s="98">
        <v>1.3073148148148148E-2</v>
      </c>
      <c r="K26" s="96">
        <v>4</v>
      </c>
      <c r="L26" s="98">
        <v>2.5896180555555554E-2</v>
      </c>
      <c r="M26" s="169">
        <f t="shared" si="1"/>
        <v>5.3263888888889152E-4</v>
      </c>
      <c r="N26" s="52">
        <f t="shared" si="0"/>
        <v>43.772910147518999</v>
      </c>
      <c r="O26" s="120"/>
      <c r="P26" s="124">
        <v>75</v>
      </c>
      <c r="Q26" s="59"/>
    </row>
    <row r="27" spans="1:19" ht="21.75" customHeight="1" x14ac:dyDescent="0.2">
      <c r="A27" s="53">
        <v>5</v>
      </c>
      <c r="B27" s="54">
        <v>22</v>
      </c>
      <c r="C27" s="54">
        <v>10015848063</v>
      </c>
      <c r="D27" s="55" t="s">
        <v>95</v>
      </c>
      <c r="E27" s="56" t="s">
        <v>96</v>
      </c>
      <c r="F27" s="57" t="s">
        <v>16</v>
      </c>
      <c r="G27" s="58" t="s">
        <v>88</v>
      </c>
      <c r="H27" s="98">
        <v>1.2823495370370371E-2</v>
      </c>
      <c r="I27" s="96">
        <v>3</v>
      </c>
      <c r="J27" s="98">
        <v>1.3188194444444445E-2</v>
      </c>
      <c r="K27" s="96">
        <v>6</v>
      </c>
      <c r="L27" s="98">
        <v>2.6011689814814817E-2</v>
      </c>
      <c r="M27" s="169">
        <f t="shared" si="1"/>
        <v>6.4814814814815463E-4</v>
      </c>
      <c r="N27" s="52">
        <f t="shared" si="0"/>
        <v>43.578104138851799</v>
      </c>
      <c r="O27" s="120"/>
      <c r="P27" s="124">
        <v>70</v>
      </c>
      <c r="Q27" s="59"/>
    </row>
    <row r="28" spans="1:19" ht="21.75" customHeight="1" x14ac:dyDescent="0.2">
      <c r="A28" s="53">
        <v>6</v>
      </c>
      <c r="B28" s="54">
        <v>45</v>
      </c>
      <c r="C28" s="54">
        <v>10015958605</v>
      </c>
      <c r="D28" s="55" t="s">
        <v>97</v>
      </c>
      <c r="E28" s="56" t="s">
        <v>98</v>
      </c>
      <c r="F28" s="57" t="s">
        <v>16</v>
      </c>
      <c r="G28" s="58" t="s">
        <v>50</v>
      </c>
      <c r="H28" s="98">
        <v>1.2927083333333332E-2</v>
      </c>
      <c r="I28" s="96">
        <v>6</v>
      </c>
      <c r="J28" s="98">
        <v>1.319525462962963E-2</v>
      </c>
      <c r="K28" s="96">
        <v>7</v>
      </c>
      <c r="L28" s="98">
        <v>2.6122337962962962E-2</v>
      </c>
      <c r="M28" s="169">
        <f t="shared" si="1"/>
        <v>7.5879629629629908E-4</v>
      </c>
      <c r="N28" s="52">
        <f t="shared" si="0"/>
        <v>43.385024368630923</v>
      </c>
      <c r="O28" s="120"/>
      <c r="P28" s="124">
        <v>65</v>
      </c>
      <c r="Q28" s="59"/>
    </row>
    <row r="29" spans="1:19" ht="21.75" customHeight="1" x14ac:dyDescent="0.2">
      <c r="A29" s="53">
        <v>7</v>
      </c>
      <c r="B29" s="54">
        <v>7</v>
      </c>
      <c r="C29" s="54">
        <v>10013772465</v>
      </c>
      <c r="D29" s="55" t="s">
        <v>99</v>
      </c>
      <c r="E29" s="56" t="s">
        <v>100</v>
      </c>
      <c r="F29" s="57" t="s">
        <v>16</v>
      </c>
      <c r="G29" s="58" t="s">
        <v>17</v>
      </c>
      <c r="H29" s="98">
        <v>1.332013888888889E-2</v>
      </c>
      <c r="I29" s="96">
        <v>11</v>
      </c>
      <c r="J29" s="98">
        <v>1.3092708333333335E-2</v>
      </c>
      <c r="K29" s="96">
        <v>5</v>
      </c>
      <c r="L29" s="98">
        <v>2.6412847222222223E-2</v>
      </c>
      <c r="M29" s="169">
        <f t="shared" si="1"/>
        <v>1.0493055555555603E-3</v>
      </c>
      <c r="N29" s="52">
        <f t="shared" si="0"/>
        <v>42.909728308501315</v>
      </c>
      <c r="O29" s="120"/>
      <c r="P29" s="124">
        <v>60</v>
      </c>
      <c r="Q29" s="59"/>
    </row>
    <row r="30" spans="1:19" ht="21.75" customHeight="1" x14ac:dyDescent="0.2">
      <c r="A30" s="53">
        <v>8</v>
      </c>
      <c r="B30" s="54">
        <v>78</v>
      </c>
      <c r="C30" s="54">
        <v>10058295869</v>
      </c>
      <c r="D30" s="55" t="s">
        <v>101</v>
      </c>
      <c r="E30" s="56" t="s">
        <v>102</v>
      </c>
      <c r="F30" s="57" t="s">
        <v>16</v>
      </c>
      <c r="G30" s="58" t="s">
        <v>45</v>
      </c>
      <c r="H30" s="98">
        <v>1.3314814814814814E-2</v>
      </c>
      <c r="I30" s="96">
        <v>10</v>
      </c>
      <c r="J30" s="98">
        <v>1.3432986111111109E-2</v>
      </c>
      <c r="K30" s="96">
        <v>8</v>
      </c>
      <c r="L30" s="98">
        <v>2.6747800925925921E-2</v>
      </c>
      <c r="M30" s="169">
        <f t="shared" si="1"/>
        <v>1.3842592592592587E-3</v>
      </c>
      <c r="N30" s="52">
        <f t="shared" si="0"/>
        <v>42.371267849415837</v>
      </c>
      <c r="O30" s="120"/>
      <c r="P30" s="124">
        <v>55</v>
      </c>
      <c r="Q30" s="59"/>
    </row>
    <row r="31" spans="1:19" ht="21.75" customHeight="1" x14ac:dyDescent="0.2">
      <c r="A31" s="53">
        <v>9</v>
      </c>
      <c r="B31" s="54">
        <v>20</v>
      </c>
      <c r="C31" s="54">
        <v>10015328509</v>
      </c>
      <c r="D31" s="55" t="s">
        <v>103</v>
      </c>
      <c r="E31" s="56" t="s">
        <v>104</v>
      </c>
      <c r="F31" s="57" t="s">
        <v>16</v>
      </c>
      <c r="G31" s="58" t="s">
        <v>75</v>
      </c>
      <c r="H31" s="98">
        <v>1.3281944444444445E-2</v>
      </c>
      <c r="I31" s="96">
        <v>8</v>
      </c>
      <c r="J31" s="98">
        <v>1.3476504629629632E-2</v>
      </c>
      <c r="K31" s="96">
        <v>9</v>
      </c>
      <c r="L31" s="98">
        <v>2.6758449074074077E-2</v>
      </c>
      <c r="M31" s="169">
        <f t="shared" si="1"/>
        <v>1.3949074074074141E-3</v>
      </c>
      <c r="N31" s="52">
        <f t="shared" si="0"/>
        <v>42.352941176470594</v>
      </c>
      <c r="O31" s="120"/>
      <c r="P31" s="124">
        <v>50</v>
      </c>
      <c r="Q31" s="59"/>
    </row>
    <row r="32" spans="1:19" ht="21.75" customHeight="1" x14ac:dyDescent="0.2">
      <c r="A32" s="53">
        <v>10</v>
      </c>
      <c r="B32" s="54">
        <v>52</v>
      </c>
      <c r="C32" s="54">
        <v>10015856652</v>
      </c>
      <c r="D32" s="55" t="s">
        <v>105</v>
      </c>
      <c r="E32" s="56" t="s">
        <v>106</v>
      </c>
      <c r="F32" s="57" t="s">
        <v>16</v>
      </c>
      <c r="G32" s="58" t="s">
        <v>51</v>
      </c>
      <c r="H32" s="98">
        <v>1.3234259259259258E-2</v>
      </c>
      <c r="I32" s="96">
        <v>7</v>
      </c>
      <c r="J32" s="98">
        <v>1.3591782407407408E-2</v>
      </c>
      <c r="K32" s="96">
        <v>10</v>
      </c>
      <c r="L32" s="98">
        <v>2.6826041666666668E-2</v>
      </c>
      <c r="M32" s="169">
        <f t="shared" si="1"/>
        <v>1.4625000000000055E-3</v>
      </c>
      <c r="N32" s="52">
        <f t="shared" si="0"/>
        <v>42.243313201035377</v>
      </c>
      <c r="O32" s="120"/>
      <c r="P32" s="124">
        <v>45</v>
      </c>
      <c r="Q32" s="59"/>
    </row>
    <row r="33" spans="1:17" ht="21.75" customHeight="1" x14ac:dyDescent="0.2">
      <c r="A33" s="53">
        <v>11</v>
      </c>
      <c r="B33" s="54">
        <v>53</v>
      </c>
      <c r="C33" s="54">
        <v>10014388417</v>
      </c>
      <c r="D33" s="55" t="s">
        <v>107</v>
      </c>
      <c r="E33" s="56" t="s">
        <v>108</v>
      </c>
      <c r="F33" s="57" t="s">
        <v>16</v>
      </c>
      <c r="G33" s="58" t="s">
        <v>51</v>
      </c>
      <c r="H33" s="98">
        <v>1.3302314814814815E-2</v>
      </c>
      <c r="I33" s="96">
        <v>9</v>
      </c>
      <c r="J33" s="98">
        <v>1.3649189814814814E-2</v>
      </c>
      <c r="K33" s="96">
        <v>11</v>
      </c>
      <c r="L33" s="98">
        <v>2.6951504629629627E-2</v>
      </c>
      <c r="M33" s="169">
        <f t="shared" si="1"/>
        <v>1.5879629629629646E-3</v>
      </c>
      <c r="N33" s="52">
        <f t="shared" si="0"/>
        <v>42.043795620437955</v>
      </c>
      <c r="O33" s="60"/>
      <c r="P33" s="125">
        <v>40</v>
      </c>
      <c r="Q33" s="59"/>
    </row>
    <row r="34" spans="1:17" ht="20.25" customHeight="1" x14ac:dyDescent="0.2">
      <c r="A34" s="53">
        <v>12</v>
      </c>
      <c r="B34" s="54">
        <v>31</v>
      </c>
      <c r="C34" s="54">
        <v>10092974177</v>
      </c>
      <c r="D34" s="55" t="s">
        <v>109</v>
      </c>
      <c r="E34" s="56" t="s">
        <v>110</v>
      </c>
      <c r="F34" s="57" t="s">
        <v>16</v>
      </c>
      <c r="G34" s="58" t="s">
        <v>73</v>
      </c>
      <c r="H34" s="98">
        <v>1.3386689814814813E-2</v>
      </c>
      <c r="I34" s="96">
        <v>13</v>
      </c>
      <c r="J34" s="98">
        <v>1.3724768518518518E-2</v>
      </c>
      <c r="K34" s="96">
        <v>12</v>
      </c>
      <c r="L34" s="98">
        <v>2.7111458333333331E-2</v>
      </c>
      <c r="M34" s="169">
        <f t="shared" si="1"/>
        <v>1.7479166666666685E-3</v>
      </c>
      <c r="N34" s="52">
        <f t="shared" si="0"/>
        <v>41.810418445772839</v>
      </c>
      <c r="O34" s="60"/>
      <c r="P34" s="125">
        <v>38</v>
      </c>
      <c r="Q34" s="129"/>
    </row>
    <row r="35" spans="1:17" ht="21.75" customHeight="1" x14ac:dyDescent="0.2">
      <c r="A35" s="53">
        <v>13</v>
      </c>
      <c r="B35" s="54">
        <v>59</v>
      </c>
      <c r="C35" s="54">
        <v>10008705025</v>
      </c>
      <c r="D35" s="55" t="s">
        <v>111</v>
      </c>
      <c r="E35" s="56" t="s">
        <v>112</v>
      </c>
      <c r="F35" s="57" t="s">
        <v>32</v>
      </c>
      <c r="G35" s="58" t="s">
        <v>46</v>
      </c>
      <c r="H35" s="98">
        <v>1.3321759259259261E-2</v>
      </c>
      <c r="I35" s="96">
        <v>12</v>
      </c>
      <c r="J35" s="98">
        <v>1.3958912037037037E-2</v>
      </c>
      <c r="K35" s="96">
        <v>15</v>
      </c>
      <c r="L35" s="98">
        <v>2.7280671296296299E-2</v>
      </c>
      <c r="M35" s="169">
        <f t="shared" si="1"/>
        <v>1.9171296296296367E-3</v>
      </c>
      <c r="N35" s="52">
        <f t="shared" si="0"/>
        <v>41.544336020364874</v>
      </c>
      <c r="O35" s="60"/>
      <c r="P35" s="125">
        <v>36</v>
      </c>
      <c r="Q35" s="59"/>
    </row>
    <row r="36" spans="1:17" ht="21.75" customHeight="1" x14ac:dyDescent="0.2">
      <c r="A36" s="53">
        <v>14</v>
      </c>
      <c r="B36" s="54">
        <v>73</v>
      </c>
      <c r="C36" s="54">
        <v>10010085960</v>
      </c>
      <c r="D36" s="55" t="s">
        <v>113</v>
      </c>
      <c r="E36" s="56" t="s">
        <v>114</v>
      </c>
      <c r="F36" s="57" t="s">
        <v>16</v>
      </c>
      <c r="G36" s="58" t="s">
        <v>115</v>
      </c>
      <c r="H36" s="98">
        <v>1.3716550925925927E-2</v>
      </c>
      <c r="I36" s="96">
        <v>16</v>
      </c>
      <c r="J36" s="98">
        <v>1.3866087962962964E-2</v>
      </c>
      <c r="K36" s="96">
        <v>13</v>
      </c>
      <c r="L36" s="98">
        <v>2.7582638888888893E-2</v>
      </c>
      <c r="M36" s="169">
        <f t="shared" si="1"/>
        <v>2.2190972222222299E-3</v>
      </c>
      <c r="N36" s="52">
        <f t="shared" si="0"/>
        <v>41.091061686949224</v>
      </c>
      <c r="O36" s="60"/>
      <c r="P36" s="125">
        <v>34</v>
      </c>
      <c r="Q36" s="59"/>
    </row>
    <row r="37" spans="1:17" ht="21.75" customHeight="1" x14ac:dyDescent="0.2">
      <c r="A37" s="53">
        <v>15</v>
      </c>
      <c r="B37" s="54">
        <v>19</v>
      </c>
      <c r="C37" s="54">
        <v>10036099542</v>
      </c>
      <c r="D37" s="55" t="s">
        <v>116</v>
      </c>
      <c r="E37" s="56" t="s">
        <v>117</v>
      </c>
      <c r="F37" s="57" t="s">
        <v>15</v>
      </c>
      <c r="G37" s="58" t="s">
        <v>49</v>
      </c>
      <c r="H37" s="98">
        <v>1.3733333333333334E-2</v>
      </c>
      <c r="I37" s="96">
        <v>17</v>
      </c>
      <c r="J37" s="98">
        <v>1.3917939814814815E-2</v>
      </c>
      <c r="K37" s="96">
        <v>14</v>
      </c>
      <c r="L37" s="98">
        <v>2.7651273148148151E-2</v>
      </c>
      <c r="M37" s="169">
        <f t="shared" si="1"/>
        <v>2.2877314814814878E-3</v>
      </c>
      <c r="N37" s="52">
        <f t="shared" si="0"/>
        <v>40.987861029719546</v>
      </c>
      <c r="O37" s="60"/>
      <c r="P37" s="125">
        <v>32</v>
      </c>
      <c r="Q37" s="59"/>
    </row>
    <row r="38" spans="1:17" ht="21.75" customHeight="1" x14ac:dyDescent="0.2">
      <c r="A38" s="53">
        <v>16</v>
      </c>
      <c r="B38" s="54">
        <v>15</v>
      </c>
      <c r="C38" s="54">
        <v>10053914604</v>
      </c>
      <c r="D38" s="55" t="s">
        <v>118</v>
      </c>
      <c r="E38" s="56" t="s">
        <v>119</v>
      </c>
      <c r="F38" s="57" t="s">
        <v>16</v>
      </c>
      <c r="G38" s="58" t="s">
        <v>120</v>
      </c>
      <c r="H38" s="98">
        <v>1.3691550925925925E-2</v>
      </c>
      <c r="I38" s="96">
        <v>15</v>
      </c>
      <c r="J38" s="98">
        <v>1.4203356481481482E-2</v>
      </c>
      <c r="K38" s="96">
        <v>16</v>
      </c>
      <c r="L38" s="98">
        <v>2.7894907407407406E-2</v>
      </c>
      <c r="M38" s="169">
        <f t="shared" si="1"/>
        <v>2.5313657407407437E-3</v>
      </c>
      <c r="N38" s="52">
        <f t="shared" si="0"/>
        <v>40.630705394190876</v>
      </c>
      <c r="O38" s="60"/>
      <c r="P38" s="125">
        <v>30</v>
      </c>
      <c r="Q38" s="59"/>
    </row>
    <row r="39" spans="1:17" ht="21.75" customHeight="1" x14ac:dyDescent="0.2">
      <c r="A39" s="53">
        <v>17</v>
      </c>
      <c r="B39" s="54">
        <v>72</v>
      </c>
      <c r="C39" s="54">
        <v>10014927270</v>
      </c>
      <c r="D39" s="55" t="s">
        <v>121</v>
      </c>
      <c r="E39" s="56" t="s">
        <v>122</v>
      </c>
      <c r="F39" s="57" t="s">
        <v>16</v>
      </c>
      <c r="G39" s="58" t="s">
        <v>115</v>
      </c>
      <c r="H39" s="98">
        <v>1.4026736111111111E-2</v>
      </c>
      <c r="I39" s="96">
        <v>18</v>
      </c>
      <c r="J39" s="98">
        <v>1.4290625E-2</v>
      </c>
      <c r="K39" s="96">
        <v>17</v>
      </c>
      <c r="L39" s="98">
        <v>2.8317361111111113E-2</v>
      </c>
      <c r="M39" s="169">
        <f t="shared" si="1"/>
        <v>2.9538194444444499E-3</v>
      </c>
      <c r="N39" s="52">
        <f t="shared" si="0"/>
        <v>40.016346546791986</v>
      </c>
      <c r="O39" s="60"/>
      <c r="P39" s="125">
        <v>28</v>
      </c>
      <c r="Q39" s="59"/>
    </row>
    <row r="40" spans="1:17" ht="21.75" customHeight="1" x14ac:dyDescent="0.2">
      <c r="A40" s="53">
        <v>18</v>
      </c>
      <c r="B40" s="54">
        <v>29</v>
      </c>
      <c r="C40" s="54">
        <v>10016023168</v>
      </c>
      <c r="D40" s="55" t="s">
        <v>123</v>
      </c>
      <c r="E40" s="56" t="s">
        <v>124</v>
      </c>
      <c r="F40" s="57" t="s">
        <v>16</v>
      </c>
      <c r="G40" s="58" t="s">
        <v>59</v>
      </c>
      <c r="H40" s="98">
        <v>1.4074421296296297E-2</v>
      </c>
      <c r="I40" s="96">
        <v>19</v>
      </c>
      <c r="J40" s="98">
        <v>1.4307407407407408E-2</v>
      </c>
      <c r="K40" s="96">
        <v>18</v>
      </c>
      <c r="L40" s="98">
        <v>2.8381828703703704E-2</v>
      </c>
      <c r="M40" s="169">
        <f t="shared" si="1"/>
        <v>3.0182870370370415E-3</v>
      </c>
      <c r="N40" s="52">
        <f t="shared" si="0"/>
        <v>39.9347471451876</v>
      </c>
      <c r="O40" s="60"/>
      <c r="P40" s="125">
        <v>26</v>
      </c>
      <c r="Q40" s="59"/>
    </row>
    <row r="41" spans="1:17" ht="21.75" customHeight="1" x14ac:dyDescent="0.2">
      <c r="A41" s="53">
        <v>19</v>
      </c>
      <c r="B41" s="54">
        <v>61</v>
      </c>
      <c r="C41" s="54">
        <v>10091152904</v>
      </c>
      <c r="D41" s="55" t="s">
        <v>125</v>
      </c>
      <c r="E41" s="56" t="s">
        <v>126</v>
      </c>
      <c r="F41" s="57" t="s">
        <v>15</v>
      </c>
      <c r="G41" s="58" t="s">
        <v>46</v>
      </c>
      <c r="H41" s="98">
        <v>1.4186921296296296E-2</v>
      </c>
      <c r="I41" s="96">
        <v>20</v>
      </c>
      <c r="J41" s="98">
        <v>1.4464351851851852E-2</v>
      </c>
      <c r="K41" s="96">
        <v>19</v>
      </c>
      <c r="L41" s="98">
        <v>2.8651273148148148E-2</v>
      </c>
      <c r="M41" s="169">
        <f>L41-$L$23</f>
        <v>3.2877314814814852E-3</v>
      </c>
      <c r="N41" s="52">
        <f t="shared" si="0"/>
        <v>39.563636363636363</v>
      </c>
      <c r="O41" s="60"/>
      <c r="P41" s="125">
        <v>24</v>
      </c>
      <c r="Q41" s="59"/>
    </row>
    <row r="42" spans="1:17" ht="21.75" customHeight="1" x14ac:dyDescent="0.2">
      <c r="A42" s="53">
        <v>20</v>
      </c>
      <c r="B42" s="54">
        <v>46</v>
      </c>
      <c r="C42" s="54">
        <v>10005408742</v>
      </c>
      <c r="D42" s="55" t="s">
        <v>127</v>
      </c>
      <c r="E42" s="56" t="s">
        <v>128</v>
      </c>
      <c r="F42" s="57" t="s">
        <v>32</v>
      </c>
      <c r="G42" s="58" t="s">
        <v>50</v>
      </c>
      <c r="H42" s="98">
        <v>1.3389004629629629E-2</v>
      </c>
      <c r="I42" s="96">
        <v>14</v>
      </c>
      <c r="J42" s="98">
        <v>1.5434375E-2</v>
      </c>
      <c r="K42" s="96">
        <v>30</v>
      </c>
      <c r="L42" s="98">
        <v>2.8823379629629629E-2</v>
      </c>
      <c r="M42" s="169">
        <f t="shared" si="1"/>
        <v>3.4598379629629666E-3</v>
      </c>
      <c r="N42" s="52">
        <f t="shared" si="0"/>
        <v>39.325301204819276</v>
      </c>
      <c r="O42" s="60"/>
      <c r="P42" s="125">
        <v>22</v>
      </c>
      <c r="Q42" s="59"/>
    </row>
    <row r="43" spans="1:17" ht="21.75" customHeight="1" x14ac:dyDescent="0.2">
      <c r="A43" s="53">
        <v>21</v>
      </c>
      <c r="B43" s="54">
        <v>57</v>
      </c>
      <c r="C43" s="54">
        <v>10036048820</v>
      </c>
      <c r="D43" s="55" t="s">
        <v>129</v>
      </c>
      <c r="E43" s="56" t="s">
        <v>130</v>
      </c>
      <c r="F43" s="57" t="s">
        <v>16</v>
      </c>
      <c r="G43" s="58" t="s">
        <v>54</v>
      </c>
      <c r="H43" s="98">
        <v>1.427361111111111E-2</v>
      </c>
      <c r="I43" s="96">
        <v>23</v>
      </c>
      <c r="J43" s="98">
        <v>1.4686574074074074E-2</v>
      </c>
      <c r="K43" s="96">
        <v>20</v>
      </c>
      <c r="L43" s="98">
        <v>2.8960185185185186E-2</v>
      </c>
      <c r="M43" s="169">
        <f t="shared" si="1"/>
        <v>3.5966435185185233E-3</v>
      </c>
      <c r="N43" s="52">
        <f t="shared" si="0"/>
        <v>39.136690647482013</v>
      </c>
      <c r="O43" s="60"/>
      <c r="P43" s="125">
        <v>20</v>
      </c>
      <c r="Q43" s="59"/>
    </row>
    <row r="44" spans="1:17" ht="21.75" customHeight="1" x14ac:dyDescent="0.2">
      <c r="A44" s="53">
        <v>22</v>
      </c>
      <c r="B44" s="54">
        <v>14</v>
      </c>
      <c r="C44" s="54">
        <v>10091331443</v>
      </c>
      <c r="D44" s="55" t="s">
        <v>131</v>
      </c>
      <c r="E44" s="56" t="s">
        <v>132</v>
      </c>
      <c r="F44" s="57" t="s">
        <v>15</v>
      </c>
      <c r="G44" s="58" t="s">
        <v>120</v>
      </c>
      <c r="H44" s="98">
        <v>1.4226273148148146E-2</v>
      </c>
      <c r="I44" s="96">
        <v>22</v>
      </c>
      <c r="J44" s="98">
        <v>1.4944791666666665E-2</v>
      </c>
      <c r="K44" s="96">
        <v>23</v>
      </c>
      <c r="L44" s="98">
        <v>2.9171064814814809E-2</v>
      </c>
      <c r="M44" s="169">
        <f t="shared" si="1"/>
        <v>3.8075231481481467E-3</v>
      </c>
      <c r="N44" s="52">
        <f t="shared" si="0"/>
        <v>38.857142857142861</v>
      </c>
      <c r="O44" s="60"/>
      <c r="P44" s="125">
        <v>19</v>
      </c>
      <c r="Q44" s="59"/>
    </row>
    <row r="45" spans="1:17" ht="21.75" customHeight="1" x14ac:dyDescent="0.2">
      <c r="A45" s="53">
        <v>23</v>
      </c>
      <c r="B45" s="54">
        <v>48</v>
      </c>
      <c r="C45" s="54">
        <v>10015079844</v>
      </c>
      <c r="D45" s="55" t="s">
        <v>133</v>
      </c>
      <c r="E45" s="56" t="s">
        <v>134</v>
      </c>
      <c r="F45" s="57" t="s">
        <v>16</v>
      </c>
      <c r="G45" s="58" t="s">
        <v>74</v>
      </c>
      <c r="H45" s="98">
        <v>1.4335532407407406E-2</v>
      </c>
      <c r="I45" s="96">
        <v>24</v>
      </c>
      <c r="J45" s="98">
        <v>1.4876041666666668E-2</v>
      </c>
      <c r="K45" s="96">
        <v>22</v>
      </c>
      <c r="L45" s="98">
        <v>2.9211574074074074E-2</v>
      </c>
      <c r="M45" s="169">
        <f t="shared" si="1"/>
        <v>3.8480324074074111E-3</v>
      </c>
      <c r="N45" s="52">
        <f t="shared" si="0"/>
        <v>38.795562599049134</v>
      </c>
      <c r="O45" s="61"/>
      <c r="P45" s="126">
        <v>18</v>
      </c>
      <c r="Q45" s="59"/>
    </row>
    <row r="46" spans="1:17" ht="21.75" customHeight="1" x14ac:dyDescent="0.2">
      <c r="A46" s="53">
        <v>24</v>
      </c>
      <c r="B46" s="54">
        <v>4</v>
      </c>
      <c r="C46" s="54">
        <v>10014630008</v>
      </c>
      <c r="D46" s="55" t="s">
        <v>135</v>
      </c>
      <c r="E46" s="56" t="s">
        <v>136</v>
      </c>
      <c r="F46" s="57" t="s">
        <v>16</v>
      </c>
      <c r="G46" s="58" t="s">
        <v>47</v>
      </c>
      <c r="H46" s="98">
        <v>1.4222800925925925E-2</v>
      </c>
      <c r="I46" s="96">
        <v>21</v>
      </c>
      <c r="J46" s="98">
        <v>1.5060185185185185E-2</v>
      </c>
      <c r="K46" s="96">
        <v>25</v>
      </c>
      <c r="L46" s="98">
        <v>2.928298611111111E-2</v>
      </c>
      <c r="M46" s="169">
        <f t="shared" si="1"/>
        <v>3.9194444444444476E-3</v>
      </c>
      <c r="N46" s="52">
        <f t="shared" si="0"/>
        <v>38.703557312252968</v>
      </c>
      <c r="O46" s="61"/>
      <c r="P46" s="126">
        <v>17</v>
      </c>
      <c r="Q46" s="59"/>
    </row>
    <row r="47" spans="1:17" ht="21.75" customHeight="1" x14ac:dyDescent="0.2">
      <c r="A47" s="53">
        <v>25</v>
      </c>
      <c r="B47" s="54">
        <v>10</v>
      </c>
      <c r="C47" s="54">
        <v>10002205015</v>
      </c>
      <c r="D47" s="55" t="s">
        <v>137</v>
      </c>
      <c r="E47" s="56" t="s">
        <v>138</v>
      </c>
      <c r="F47" s="57" t="s">
        <v>32</v>
      </c>
      <c r="G47" s="58" t="s">
        <v>60</v>
      </c>
      <c r="H47" s="98">
        <v>1.443587962962963E-2</v>
      </c>
      <c r="I47" s="96">
        <v>26</v>
      </c>
      <c r="J47" s="98">
        <v>1.4862962962962962E-2</v>
      </c>
      <c r="K47" s="96">
        <v>21</v>
      </c>
      <c r="L47" s="98">
        <v>2.9298842592592592E-2</v>
      </c>
      <c r="M47" s="169">
        <f>L47-$L$23</f>
        <v>3.9353009259259289E-3</v>
      </c>
      <c r="N47" s="52">
        <f t="shared" si="0"/>
        <v>38.688265507704465</v>
      </c>
      <c r="O47" s="61"/>
      <c r="P47" s="126">
        <v>16</v>
      </c>
      <c r="Q47" s="59"/>
    </row>
    <row r="48" spans="1:17" ht="21.75" customHeight="1" x14ac:dyDescent="0.2">
      <c r="A48" s="53">
        <v>26</v>
      </c>
      <c r="B48" s="54">
        <v>30</v>
      </c>
      <c r="C48" s="54">
        <v>10132103068</v>
      </c>
      <c r="D48" s="55" t="s">
        <v>139</v>
      </c>
      <c r="E48" s="56" t="s">
        <v>140</v>
      </c>
      <c r="F48" s="57" t="s">
        <v>15</v>
      </c>
      <c r="G48" s="58" t="s">
        <v>59</v>
      </c>
      <c r="H48" s="98">
        <v>1.4598842592592592E-2</v>
      </c>
      <c r="I48" s="96">
        <v>28</v>
      </c>
      <c r="J48" s="98">
        <v>1.495949074074074E-2</v>
      </c>
      <c r="K48" s="96">
        <v>24</v>
      </c>
      <c r="L48" s="98">
        <v>2.9558333333333332E-2</v>
      </c>
      <c r="M48" s="169">
        <f>L48-$L$23</f>
        <v>4.1947916666666696E-3</v>
      </c>
      <c r="N48" s="52">
        <f t="shared" si="0"/>
        <v>38.339859044635865</v>
      </c>
      <c r="O48" s="61"/>
      <c r="P48" s="126">
        <v>15</v>
      </c>
      <c r="Q48" s="59"/>
    </row>
    <row r="49" spans="1:17" ht="21.75" customHeight="1" x14ac:dyDescent="0.2">
      <c r="A49" s="53">
        <v>27</v>
      </c>
      <c r="B49" s="54">
        <v>16</v>
      </c>
      <c r="C49" s="54">
        <v>10105865881</v>
      </c>
      <c r="D49" s="55" t="s">
        <v>141</v>
      </c>
      <c r="E49" s="56" t="s">
        <v>142</v>
      </c>
      <c r="F49" s="57" t="s">
        <v>15</v>
      </c>
      <c r="G49" s="58" t="s">
        <v>49</v>
      </c>
      <c r="H49" s="98">
        <v>1.4510763888888887E-2</v>
      </c>
      <c r="I49" s="96">
        <v>27</v>
      </c>
      <c r="J49" s="98">
        <v>1.5116898148148148E-2</v>
      </c>
      <c r="K49" s="96">
        <v>26</v>
      </c>
      <c r="L49" s="98">
        <v>2.9627662037037036E-2</v>
      </c>
      <c r="M49" s="169">
        <f t="shared" si="1"/>
        <v>4.264120370370373E-3</v>
      </c>
      <c r="N49" s="52">
        <f t="shared" si="0"/>
        <v>38.25</v>
      </c>
      <c r="O49" s="61"/>
      <c r="P49" s="126">
        <v>14</v>
      </c>
      <c r="Q49" s="59"/>
    </row>
    <row r="50" spans="1:17" ht="21.75" customHeight="1" x14ac:dyDescent="0.2">
      <c r="A50" s="53">
        <v>28</v>
      </c>
      <c r="B50" s="54">
        <v>6</v>
      </c>
      <c r="C50" s="54">
        <v>10034920182</v>
      </c>
      <c r="D50" s="55" t="s">
        <v>143</v>
      </c>
      <c r="E50" s="56" t="s">
        <v>144</v>
      </c>
      <c r="F50" s="57" t="s">
        <v>15</v>
      </c>
      <c r="G50" s="58" t="s">
        <v>17</v>
      </c>
      <c r="H50" s="98">
        <v>1.4395138888888888E-2</v>
      </c>
      <c r="I50" s="96">
        <v>25</v>
      </c>
      <c r="J50" s="98">
        <v>1.5288657407407409E-2</v>
      </c>
      <c r="K50" s="96">
        <v>28</v>
      </c>
      <c r="L50" s="98">
        <v>2.9683796296296298E-2</v>
      </c>
      <c r="M50" s="169">
        <f t="shared" si="1"/>
        <v>4.3202546296296357E-3</v>
      </c>
      <c r="N50" s="52">
        <f t="shared" si="0"/>
        <v>38.175438596491233</v>
      </c>
      <c r="O50" s="61"/>
      <c r="P50" s="126">
        <v>13</v>
      </c>
      <c r="Q50" s="59"/>
    </row>
    <row r="51" spans="1:17" ht="21.75" customHeight="1" x14ac:dyDescent="0.2">
      <c r="A51" s="53">
        <v>29</v>
      </c>
      <c r="B51" s="54">
        <v>33</v>
      </c>
      <c r="C51" s="54">
        <v>10095787480</v>
      </c>
      <c r="D51" s="55" t="s">
        <v>145</v>
      </c>
      <c r="E51" s="56" t="s">
        <v>146</v>
      </c>
      <c r="F51" s="57" t="s">
        <v>15</v>
      </c>
      <c r="G51" s="58" t="s">
        <v>73</v>
      </c>
      <c r="H51" s="98">
        <v>1.4700347222222222E-2</v>
      </c>
      <c r="I51" s="96">
        <v>32</v>
      </c>
      <c r="J51" s="98">
        <v>1.5262037037037037E-2</v>
      </c>
      <c r="K51" s="96">
        <v>27</v>
      </c>
      <c r="L51" s="98">
        <v>2.9962384259259262E-2</v>
      </c>
      <c r="M51" s="169">
        <f t="shared" si="1"/>
        <v>4.5988425925925988E-3</v>
      </c>
      <c r="N51" s="52">
        <f t="shared" si="0"/>
        <v>37.821552723059099</v>
      </c>
      <c r="O51" s="61"/>
      <c r="P51" s="126">
        <v>12</v>
      </c>
      <c r="Q51" s="59"/>
    </row>
    <row r="52" spans="1:17" ht="21.75" customHeight="1" x14ac:dyDescent="0.2">
      <c r="A52" s="53">
        <v>30</v>
      </c>
      <c r="B52" s="54">
        <v>11</v>
      </c>
      <c r="C52" s="54">
        <v>10091618504</v>
      </c>
      <c r="D52" s="55" t="s">
        <v>147</v>
      </c>
      <c r="E52" s="56" t="s">
        <v>148</v>
      </c>
      <c r="F52" s="57" t="s">
        <v>15</v>
      </c>
      <c r="G52" s="58" t="s">
        <v>60</v>
      </c>
      <c r="H52" s="98">
        <v>1.465752314814815E-2</v>
      </c>
      <c r="I52" s="96">
        <v>29</v>
      </c>
      <c r="J52" s="98">
        <v>1.5381481481481482E-2</v>
      </c>
      <c r="K52" s="96">
        <v>29</v>
      </c>
      <c r="L52" s="98">
        <v>3.0039004629629634E-2</v>
      </c>
      <c r="M52" s="169">
        <f t="shared" si="1"/>
        <v>4.6754629629629715E-3</v>
      </c>
      <c r="N52" s="52">
        <f t="shared" si="0"/>
        <v>37.734104046242777</v>
      </c>
      <c r="O52" s="61"/>
      <c r="P52" s="126">
        <v>11</v>
      </c>
      <c r="Q52" s="59"/>
    </row>
    <row r="53" spans="1:17" ht="21.75" customHeight="1" x14ac:dyDescent="0.2">
      <c r="A53" s="53">
        <v>31</v>
      </c>
      <c r="B53" s="54">
        <v>58</v>
      </c>
      <c r="C53" s="54">
        <v>10036043059</v>
      </c>
      <c r="D53" s="55" t="s">
        <v>149</v>
      </c>
      <c r="E53" s="56" t="s">
        <v>150</v>
      </c>
      <c r="F53" s="57" t="s">
        <v>15</v>
      </c>
      <c r="G53" s="58" t="s">
        <v>54</v>
      </c>
      <c r="H53" s="98">
        <v>1.465902777777778E-2</v>
      </c>
      <c r="I53" s="96">
        <v>30</v>
      </c>
      <c r="J53" s="98">
        <v>1.5501041666666666E-2</v>
      </c>
      <c r="K53" s="96">
        <v>31</v>
      </c>
      <c r="L53" s="98">
        <v>3.0160069444444444E-2</v>
      </c>
      <c r="M53" s="169">
        <f t="shared" si="1"/>
        <v>4.7965277777777815E-3</v>
      </c>
      <c r="N53" s="52">
        <f t="shared" si="0"/>
        <v>37.574827321565614</v>
      </c>
      <c r="O53" s="61"/>
      <c r="P53" s="126">
        <v>10</v>
      </c>
      <c r="Q53" s="59"/>
    </row>
    <row r="54" spans="1:17" ht="21.75" customHeight="1" x14ac:dyDescent="0.2">
      <c r="A54" s="53">
        <v>32</v>
      </c>
      <c r="B54" s="54">
        <v>13</v>
      </c>
      <c r="C54" s="54">
        <v>10009047353</v>
      </c>
      <c r="D54" s="55" t="s">
        <v>151</v>
      </c>
      <c r="E54" s="56" t="s">
        <v>152</v>
      </c>
      <c r="F54" s="57" t="s">
        <v>15</v>
      </c>
      <c r="G54" s="58" t="s">
        <v>52</v>
      </c>
      <c r="H54" s="98">
        <v>1.4835763888888888E-2</v>
      </c>
      <c r="I54" s="96">
        <v>33</v>
      </c>
      <c r="J54" s="98">
        <v>1.5600347222222222E-2</v>
      </c>
      <c r="K54" s="96">
        <v>33</v>
      </c>
      <c r="L54" s="98">
        <v>3.0436111111111108E-2</v>
      </c>
      <c r="M54" s="169">
        <f t="shared" si="1"/>
        <v>5.0725694444444455E-3</v>
      </c>
      <c r="N54" s="52">
        <f t="shared" si="0"/>
        <v>37.231939163498097</v>
      </c>
      <c r="O54" s="61"/>
      <c r="P54" s="126">
        <v>9</v>
      </c>
      <c r="Q54" s="59"/>
    </row>
    <row r="55" spans="1:17" ht="21.75" customHeight="1" x14ac:dyDescent="0.2">
      <c r="A55" s="53">
        <v>33</v>
      </c>
      <c r="B55" s="54">
        <v>69</v>
      </c>
      <c r="C55" s="54">
        <v>10111413978</v>
      </c>
      <c r="D55" s="55" t="s">
        <v>153</v>
      </c>
      <c r="E55" s="56" t="s">
        <v>154</v>
      </c>
      <c r="F55" s="57" t="s">
        <v>15</v>
      </c>
      <c r="G55" s="58" t="s">
        <v>55</v>
      </c>
      <c r="H55" s="98">
        <v>1.4979629629629629E-2</v>
      </c>
      <c r="I55" s="96">
        <v>34</v>
      </c>
      <c r="J55" s="98">
        <v>1.5519328703703704E-2</v>
      </c>
      <c r="K55" s="96">
        <v>32</v>
      </c>
      <c r="L55" s="98">
        <v>3.0498958333333333E-2</v>
      </c>
      <c r="M55" s="169">
        <f t="shared" ref="M55:M60" si="2">L55-$L$23</f>
        <v>5.1354166666666701E-3</v>
      </c>
      <c r="N55" s="52">
        <f t="shared" ref="N55:N60" si="3">$N$19/(HOUR(L55)+MINUTE(L55)/60+SECOND(L55)/3600)</f>
        <v>37.161290322580648</v>
      </c>
      <c r="O55" s="61"/>
      <c r="P55" s="126">
        <v>8</v>
      </c>
      <c r="Q55" s="59"/>
    </row>
    <row r="56" spans="1:17" ht="21.75" customHeight="1" x14ac:dyDescent="0.2">
      <c r="A56" s="53">
        <v>34</v>
      </c>
      <c r="B56" s="54">
        <v>12</v>
      </c>
      <c r="C56" s="54">
        <v>10014375885</v>
      </c>
      <c r="D56" s="55" t="s">
        <v>155</v>
      </c>
      <c r="E56" s="56" t="s">
        <v>156</v>
      </c>
      <c r="F56" s="57" t="s">
        <v>16</v>
      </c>
      <c r="G56" s="58" t="s">
        <v>52</v>
      </c>
      <c r="H56" s="98">
        <v>1.4700231481481481E-2</v>
      </c>
      <c r="I56" s="96">
        <v>31</v>
      </c>
      <c r="J56" s="98">
        <v>1.5962962962962964E-2</v>
      </c>
      <c r="K56" s="96">
        <v>36</v>
      </c>
      <c r="L56" s="98">
        <v>3.0663194444444444E-2</v>
      </c>
      <c r="M56" s="169">
        <f t="shared" si="2"/>
        <v>5.2996527777777816E-3</v>
      </c>
      <c r="N56" s="52">
        <f t="shared" si="3"/>
        <v>36.964892412231038</v>
      </c>
      <c r="O56" s="61"/>
      <c r="P56" s="126">
        <v>7</v>
      </c>
      <c r="Q56" s="59"/>
    </row>
    <row r="57" spans="1:17" ht="21.75" customHeight="1" x14ac:dyDescent="0.2">
      <c r="A57" s="53">
        <v>35</v>
      </c>
      <c r="B57" s="54">
        <v>68</v>
      </c>
      <c r="C57" s="54">
        <v>10036049527</v>
      </c>
      <c r="D57" s="55" t="s">
        <v>157</v>
      </c>
      <c r="E57" s="56" t="s">
        <v>158</v>
      </c>
      <c r="F57" s="57" t="s">
        <v>15</v>
      </c>
      <c r="G57" s="58" t="s">
        <v>55</v>
      </c>
      <c r="H57" s="98">
        <v>1.5302662037037036E-2</v>
      </c>
      <c r="I57" s="96">
        <v>35</v>
      </c>
      <c r="J57" s="98">
        <v>1.5614814814814816E-2</v>
      </c>
      <c r="K57" s="96">
        <v>34</v>
      </c>
      <c r="L57" s="98">
        <v>3.0917476851851852E-2</v>
      </c>
      <c r="M57" s="169">
        <f t="shared" si="2"/>
        <v>5.5539351851851895E-3</v>
      </c>
      <c r="N57" s="52">
        <f t="shared" si="3"/>
        <v>36.660426806439538</v>
      </c>
      <c r="O57" s="61"/>
      <c r="P57" s="126">
        <v>6</v>
      </c>
      <c r="Q57" s="59"/>
    </row>
    <row r="58" spans="1:17" ht="21.75" customHeight="1" x14ac:dyDescent="0.2">
      <c r="A58" s="53">
        <v>36</v>
      </c>
      <c r="B58" s="54">
        <v>49</v>
      </c>
      <c r="C58" s="54">
        <v>10115982274</v>
      </c>
      <c r="D58" s="55" t="s">
        <v>159</v>
      </c>
      <c r="E58" s="56" t="s">
        <v>160</v>
      </c>
      <c r="F58" s="57" t="s">
        <v>16</v>
      </c>
      <c r="G58" s="58" t="s">
        <v>74</v>
      </c>
      <c r="H58" s="98">
        <v>1.5348958333333334E-2</v>
      </c>
      <c r="I58" s="96">
        <v>36</v>
      </c>
      <c r="J58" s="98">
        <v>1.5920486111111111E-2</v>
      </c>
      <c r="K58" s="96">
        <v>35</v>
      </c>
      <c r="L58" s="98">
        <v>3.1269444444444447E-2</v>
      </c>
      <c r="M58" s="169">
        <f t="shared" si="2"/>
        <v>5.9059027777777842E-3</v>
      </c>
      <c r="N58" s="52">
        <f t="shared" si="3"/>
        <v>36.239822353811988</v>
      </c>
      <c r="O58" s="61"/>
      <c r="P58" s="126">
        <v>5</v>
      </c>
      <c r="Q58" s="59"/>
    </row>
    <row r="59" spans="1:17" ht="21.75" customHeight="1" x14ac:dyDescent="0.2">
      <c r="A59" s="53">
        <v>37</v>
      </c>
      <c r="B59" s="54">
        <v>65</v>
      </c>
      <c r="C59" s="54">
        <v>10113209589</v>
      </c>
      <c r="D59" s="55" t="s">
        <v>161</v>
      </c>
      <c r="E59" s="56" t="s">
        <v>162</v>
      </c>
      <c r="F59" s="57" t="s">
        <v>15</v>
      </c>
      <c r="G59" s="58" t="s">
        <v>53</v>
      </c>
      <c r="H59" s="98">
        <v>1.5419328703703702E-2</v>
      </c>
      <c r="I59" s="96">
        <v>37</v>
      </c>
      <c r="J59" s="98">
        <v>1.6296180555555557E-2</v>
      </c>
      <c r="K59" s="96">
        <v>37</v>
      </c>
      <c r="L59" s="98">
        <v>3.1715509259259256E-2</v>
      </c>
      <c r="M59" s="169">
        <f t="shared" si="2"/>
        <v>6.3519675925925931E-3</v>
      </c>
      <c r="N59" s="52">
        <f t="shared" si="3"/>
        <v>35.737226277372265</v>
      </c>
      <c r="O59" s="61"/>
      <c r="P59" s="126">
        <v>4</v>
      </c>
      <c r="Q59" s="59"/>
    </row>
    <row r="60" spans="1:17" ht="21.75" customHeight="1" x14ac:dyDescent="0.2">
      <c r="A60" s="53">
        <v>38</v>
      </c>
      <c r="B60" s="54">
        <v>66</v>
      </c>
      <c r="C60" s="54">
        <v>10080792391</v>
      </c>
      <c r="D60" s="55" t="s">
        <v>163</v>
      </c>
      <c r="E60" s="56" t="s">
        <v>164</v>
      </c>
      <c r="F60" s="57" t="s">
        <v>15</v>
      </c>
      <c r="G60" s="58" t="s">
        <v>53</v>
      </c>
      <c r="H60" s="98">
        <v>1.5695601851851853E-2</v>
      </c>
      <c r="I60" s="96">
        <v>38</v>
      </c>
      <c r="J60" s="98">
        <v>1.6743634259259257E-2</v>
      </c>
      <c r="K60" s="96">
        <v>38</v>
      </c>
      <c r="L60" s="98">
        <v>3.243923611111111E-2</v>
      </c>
      <c r="M60" s="169">
        <f t="shared" si="2"/>
        <v>7.075694444444447E-3</v>
      </c>
      <c r="N60" s="52">
        <f t="shared" si="3"/>
        <v>34.933999286478773</v>
      </c>
      <c r="O60" s="61"/>
      <c r="P60" s="126">
        <v>3</v>
      </c>
      <c r="Q60" s="59"/>
    </row>
    <row r="61" spans="1:17" ht="21.75" customHeight="1" thickBot="1" x14ac:dyDescent="0.25">
      <c r="A61" s="62" t="s">
        <v>165</v>
      </c>
      <c r="B61" s="63">
        <v>3</v>
      </c>
      <c r="C61" s="63">
        <v>10009737568</v>
      </c>
      <c r="D61" s="64" t="s">
        <v>166</v>
      </c>
      <c r="E61" s="65" t="s">
        <v>167</v>
      </c>
      <c r="F61" s="66" t="s">
        <v>32</v>
      </c>
      <c r="G61" s="67" t="s">
        <v>47</v>
      </c>
      <c r="H61" s="117"/>
      <c r="I61" s="97"/>
      <c r="J61" s="117"/>
      <c r="K61" s="97"/>
      <c r="L61" s="117"/>
      <c r="M61" s="170"/>
      <c r="N61" s="85"/>
      <c r="O61" s="68"/>
      <c r="P61" s="127"/>
      <c r="Q61" s="69"/>
    </row>
    <row r="62" spans="1:17" ht="9.75" customHeight="1" thickTop="1" thickBot="1" x14ac:dyDescent="0.25">
      <c r="A62" s="130"/>
      <c r="B62" s="106"/>
      <c r="C62" s="106"/>
      <c r="D62" s="107"/>
      <c r="E62" s="108"/>
      <c r="F62" s="109"/>
      <c r="G62" s="110"/>
      <c r="H62" s="111"/>
      <c r="I62" s="112"/>
      <c r="J62" s="111"/>
      <c r="K62" s="112"/>
      <c r="L62" s="113"/>
      <c r="M62" s="114"/>
      <c r="N62" s="115"/>
      <c r="O62" s="116"/>
      <c r="P62" s="116"/>
      <c r="Q62" s="116"/>
    </row>
    <row r="63" spans="1:17" ht="15.75" thickTop="1" x14ac:dyDescent="0.2">
      <c r="A63" s="161" t="s">
        <v>4</v>
      </c>
      <c r="B63" s="162"/>
      <c r="C63" s="162"/>
      <c r="D63" s="163"/>
      <c r="E63" s="86"/>
      <c r="F63" s="86"/>
      <c r="G63" s="162" t="s">
        <v>5</v>
      </c>
      <c r="H63" s="162"/>
      <c r="I63" s="162"/>
      <c r="J63" s="162"/>
      <c r="K63" s="162"/>
      <c r="L63" s="162"/>
      <c r="M63" s="162"/>
      <c r="N63" s="162"/>
      <c r="O63" s="162"/>
      <c r="P63" s="162"/>
      <c r="Q63" s="168"/>
    </row>
    <row r="64" spans="1:17" ht="15" x14ac:dyDescent="0.2">
      <c r="A64" s="80" t="s">
        <v>76</v>
      </c>
      <c r="B64" s="81"/>
      <c r="C64" s="82"/>
      <c r="D64" s="89"/>
      <c r="E64" s="43"/>
      <c r="F64" s="43"/>
      <c r="G64" s="44" t="s">
        <v>29</v>
      </c>
      <c r="H64" s="79">
        <v>20</v>
      </c>
      <c r="I64" s="121"/>
      <c r="J64" s="99"/>
      <c r="K64" s="99"/>
      <c r="L64" s="99"/>
      <c r="M64" s="100"/>
      <c r="N64" s="101"/>
      <c r="O64" s="44" t="s">
        <v>30</v>
      </c>
      <c r="P64" s="95"/>
      <c r="Q64" s="45">
        <f>COUNTIF(F$20:F162,"ЗМС")</f>
        <v>0</v>
      </c>
    </row>
    <row r="65" spans="1:17" ht="15" x14ac:dyDescent="0.2">
      <c r="A65" s="80" t="s">
        <v>77</v>
      </c>
      <c r="B65" s="81"/>
      <c r="C65" s="82"/>
      <c r="D65" s="90"/>
      <c r="E65" s="43"/>
      <c r="F65" s="43"/>
      <c r="G65" s="39" t="s">
        <v>31</v>
      </c>
      <c r="H65" s="79">
        <f>H66+H70+H71</f>
        <v>39</v>
      </c>
      <c r="I65" s="122"/>
      <c r="J65" s="102"/>
      <c r="K65" s="102"/>
      <c r="L65" s="102"/>
      <c r="N65" s="103"/>
      <c r="O65" s="39" t="s">
        <v>32</v>
      </c>
      <c r="P65" s="128"/>
      <c r="Q65" s="40">
        <f>COUNTIF(F$20:F162,"МСМК")</f>
        <v>6</v>
      </c>
    </row>
    <row r="66" spans="1:17" ht="15" x14ac:dyDescent="0.2">
      <c r="A66" s="80" t="s">
        <v>78</v>
      </c>
      <c r="B66" s="81"/>
      <c r="C66" s="82"/>
      <c r="D66" s="91"/>
      <c r="E66" s="43"/>
      <c r="F66" s="43"/>
      <c r="G66" s="39" t="s">
        <v>33</v>
      </c>
      <c r="H66" s="79">
        <f>H67+H68+H69+H70</f>
        <v>38</v>
      </c>
      <c r="I66" s="122"/>
      <c r="J66" s="102"/>
      <c r="K66" s="102"/>
      <c r="L66" s="102"/>
      <c r="N66" s="103"/>
      <c r="O66" s="39" t="s">
        <v>16</v>
      </c>
      <c r="P66" s="128"/>
      <c r="Q66" s="40">
        <f>COUNTIF(F$20:F61,"МС")</f>
        <v>19</v>
      </c>
    </row>
    <row r="67" spans="1:17" ht="15" x14ac:dyDescent="0.15">
      <c r="A67" s="80" t="s">
        <v>79</v>
      </c>
      <c r="B67" s="81"/>
      <c r="C67" s="82"/>
      <c r="D67" s="92"/>
      <c r="E67" s="43"/>
      <c r="F67" s="43"/>
      <c r="G67" s="39" t="s">
        <v>34</v>
      </c>
      <c r="H67" s="79">
        <f>COUNT(A14:A61)</f>
        <v>38</v>
      </c>
      <c r="I67" s="122"/>
      <c r="J67" s="102"/>
      <c r="K67" s="102"/>
      <c r="L67" s="102"/>
      <c r="N67" s="103"/>
      <c r="O67" s="39" t="s">
        <v>15</v>
      </c>
      <c r="P67" s="128"/>
      <c r="Q67" s="40">
        <f>COUNTIF(F$19:F61,"КМС")</f>
        <v>14</v>
      </c>
    </row>
    <row r="68" spans="1:17" ht="15" x14ac:dyDescent="0.2">
      <c r="A68" s="80"/>
      <c r="B68" s="81"/>
      <c r="C68" s="82"/>
      <c r="D68" s="43"/>
      <c r="E68" s="47"/>
      <c r="F68" s="47"/>
      <c r="G68" s="39" t="s">
        <v>35</v>
      </c>
      <c r="H68" s="79">
        <f>COUNTIF(A13:A61,"НФ")</f>
        <v>0</v>
      </c>
      <c r="I68" s="122"/>
      <c r="J68" s="102"/>
      <c r="K68" s="102"/>
      <c r="L68" s="102"/>
      <c r="N68" s="103"/>
      <c r="O68" s="39" t="s">
        <v>36</v>
      </c>
      <c r="P68" s="128"/>
      <c r="Q68" s="40">
        <f>COUNTIF(F$21:F163,"1 СР")</f>
        <v>0</v>
      </c>
    </row>
    <row r="69" spans="1:17" ht="15" x14ac:dyDescent="0.2">
      <c r="A69" s="83"/>
      <c r="B69" s="81"/>
      <c r="C69" s="82"/>
      <c r="D69" s="43"/>
      <c r="E69" s="47"/>
      <c r="F69" s="47"/>
      <c r="G69" s="39" t="s">
        <v>37</v>
      </c>
      <c r="H69" s="79">
        <f>COUNTIF(A14:A61,"ЛИМ")</f>
        <v>0</v>
      </c>
      <c r="I69" s="122"/>
      <c r="J69" s="102"/>
      <c r="K69" s="102"/>
      <c r="L69" s="102"/>
      <c r="N69" s="103"/>
      <c r="O69" s="39" t="s">
        <v>38</v>
      </c>
      <c r="P69" s="128"/>
      <c r="Q69" s="40">
        <f>COUNTIF(F$21:F164,"2 СР")</f>
        <v>0</v>
      </c>
    </row>
    <row r="70" spans="1:17" ht="15" x14ac:dyDescent="0.2">
      <c r="A70" s="84"/>
      <c r="B70" s="81"/>
      <c r="C70" s="82"/>
      <c r="D70" s="43"/>
      <c r="E70" s="43"/>
      <c r="F70" s="43"/>
      <c r="G70" s="39" t="s">
        <v>39</v>
      </c>
      <c r="H70" s="79">
        <f>COUNTIF(A14:A61,"ДСКВ")</f>
        <v>0</v>
      </c>
      <c r="I70" s="122"/>
      <c r="J70" s="102"/>
      <c r="K70" s="102"/>
      <c r="L70" s="102"/>
      <c r="N70" s="103"/>
      <c r="O70" s="39" t="s">
        <v>40</v>
      </c>
      <c r="P70" s="128"/>
      <c r="Q70" s="40">
        <f>COUNTIF(F$21:F165,"3 СР")</f>
        <v>0</v>
      </c>
    </row>
    <row r="71" spans="1:17" ht="15" x14ac:dyDescent="0.2">
      <c r="A71" s="84"/>
      <c r="B71" s="81"/>
      <c r="C71" s="82"/>
      <c r="D71" s="46"/>
      <c r="E71" s="46"/>
      <c r="F71" s="46"/>
      <c r="G71" s="39" t="s">
        <v>41</v>
      </c>
      <c r="H71" s="79">
        <f>COUNTIF(A14:A61,"НС")</f>
        <v>1</v>
      </c>
      <c r="I71" s="123"/>
      <c r="J71" s="95"/>
      <c r="K71" s="95"/>
      <c r="L71" s="95"/>
      <c r="M71" s="104"/>
      <c r="N71" s="105"/>
      <c r="O71" s="39"/>
      <c r="P71" s="128"/>
      <c r="Q71" s="42"/>
    </row>
    <row r="72" spans="1:17" ht="7.5" customHeight="1" x14ac:dyDescent="0.2">
      <c r="A72" s="41"/>
      <c r="B72" s="43"/>
      <c r="C72" s="43"/>
      <c r="D72" s="43"/>
      <c r="E72" s="43"/>
      <c r="F72" s="43"/>
      <c r="G72" s="47"/>
      <c r="H72" s="48"/>
      <c r="I72" s="48"/>
      <c r="J72" s="48"/>
      <c r="K72" s="48"/>
      <c r="L72" s="48"/>
      <c r="M72" s="49"/>
      <c r="N72" s="38"/>
      <c r="O72" s="38"/>
      <c r="P72" s="38"/>
      <c r="Q72" s="50"/>
    </row>
    <row r="73" spans="1:17" ht="15.75" x14ac:dyDescent="0.2">
      <c r="A73" s="166" t="s">
        <v>42</v>
      </c>
      <c r="B73" s="159"/>
      <c r="C73" s="159"/>
      <c r="D73" s="159"/>
      <c r="E73" s="159" t="s">
        <v>11</v>
      </c>
      <c r="F73" s="159"/>
      <c r="G73" s="159"/>
      <c r="H73" s="159" t="s">
        <v>3</v>
      </c>
      <c r="I73" s="159"/>
      <c r="J73" s="159"/>
      <c r="K73" s="159"/>
      <c r="L73" s="159"/>
      <c r="M73" s="159"/>
      <c r="N73" s="159" t="s">
        <v>28</v>
      </c>
      <c r="O73" s="159"/>
      <c r="P73" s="159"/>
      <c r="Q73" s="160"/>
    </row>
    <row r="74" spans="1:17" x14ac:dyDescent="0.2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38"/>
      <c r="O74" s="38"/>
      <c r="P74" s="38"/>
      <c r="Q74" s="50"/>
    </row>
    <row r="75" spans="1:17" x14ac:dyDescent="0.2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51"/>
      <c r="N75" s="38"/>
      <c r="O75" s="38"/>
      <c r="P75" s="38"/>
      <c r="Q75" s="50"/>
    </row>
    <row r="76" spans="1:17" x14ac:dyDescent="0.2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51"/>
      <c r="N76" s="38"/>
      <c r="O76" s="38"/>
      <c r="P76" s="38"/>
      <c r="Q76" s="50"/>
    </row>
    <row r="77" spans="1:17" x14ac:dyDescent="0.2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51"/>
      <c r="N77" s="38"/>
      <c r="O77" s="38"/>
      <c r="P77" s="38"/>
      <c r="Q77" s="50"/>
    </row>
    <row r="78" spans="1:17" x14ac:dyDescent="0.2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51"/>
      <c r="N78" s="38"/>
      <c r="O78" s="38"/>
      <c r="P78" s="38"/>
      <c r="Q78" s="50"/>
    </row>
    <row r="79" spans="1:17" ht="15.75" thickBot="1" x14ac:dyDescent="0.25">
      <c r="A79" s="167"/>
      <c r="B79" s="164"/>
      <c r="C79" s="164"/>
      <c r="D79" s="164"/>
      <c r="E79" s="164" t="str">
        <f>G17</f>
        <v>Кондратьева Л.В. (ВК, г.Воронеж)</v>
      </c>
      <c r="F79" s="164"/>
      <c r="G79" s="164"/>
      <c r="H79" s="164" t="str">
        <f>G18</f>
        <v>Азаров С.С. (ВК, Санкт-Петербург)</v>
      </c>
      <c r="I79" s="164"/>
      <c r="J79" s="164"/>
      <c r="K79" s="164"/>
      <c r="L79" s="164"/>
      <c r="M79" s="164"/>
      <c r="N79" s="164" t="str">
        <f>G19</f>
        <v>Попова Е.В. (ВК, г.Воронеж)</v>
      </c>
      <c r="O79" s="164"/>
      <c r="P79" s="164"/>
      <c r="Q79" s="165"/>
    </row>
    <row r="80" spans="1:17" ht="13.5" thickTop="1" x14ac:dyDescent="0.2"/>
  </sheetData>
  <sortState ref="A24:P69">
    <sortCondition ref="A24:A69"/>
  </sortState>
  <mergeCells count="41">
    <mergeCell ref="H73:M73"/>
    <mergeCell ref="A63:D63"/>
    <mergeCell ref="N79:Q79"/>
    <mergeCell ref="E79:G79"/>
    <mergeCell ref="H79:M79"/>
    <mergeCell ref="F74:M74"/>
    <mergeCell ref="A73:D73"/>
    <mergeCell ref="A79:D79"/>
    <mergeCell ref="G63:Q63"/>
    <mergeCell ref="A15:G15"/>
    <mergeCell ref="H15:Q15"/>
    <mergeCell ref="A74:E74"/>
    <mergeCell ref="A11:Q11"/>
    <mergeCell ref="A1:Q1"/>
    <mergeCell ref="A2:Q2"/>
    <mergeCell ref="A3:Q3"/>
    <mergeCell ref="A4:Q4"/>
    <mergeCell ref="A5:Q5"/>
    <mergeCell ref="A6:Q6"/>
    <mergeCell ref="A7:Q7"/>
    <mergeCell ref="A8:Q8"/>
    <mergeCell ref="A9:Q9"/>
    <mergeCell ref="A10:Q10"/>
    <mergeCell ref="N73:Q73"/>
    <mergeCell ref="E73:G73"/>
    <mergeCell ref="A21:A22"/>
    <mergeCell ref="B21:B22"/>
    <mergeCell ref="C21:C22"/>
    <mergeCell ref="D21:D22"/>
    <mergeCell ref="E21:E22"/>
    <mergeCell ref="F21:F22"/>
    <mergeCell ref="G21:G22"/>
    <mergeCell ref="N21:N22"/>
    <mergeCell ref="O21:O22"/>
    <mergeCell ref="Q21:Q22"/>
    <mergeCell ref="H21:K21"/>
    <mergeCell ref="H22:I22"/>
    <mergeCell ref="J22:K22"/>
    <mergeCell ref="M21:M22"/>
    <mergeCell ref="L21:L22"/>
    <mergeCell ref="P21:P22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7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инд. г.</vt:lpstr>
      <vt:lpstr>'итог инд. г.'!Заголовки_для_печати</vt:lpstr>
      <vt:lpstr>'итог инд. г.'!Область_печати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2022-08-17T09:12:30Z</dcterms:modified>
</cp:coreProperties>
</file>