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Критериум!$A$1:$T$61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2" i="91" l="1"/>
  <c r="T51" i="91"/>
  <c r="T50" i="91"/>
  <c r="R61" i="91" l="1"/>
  <c r="Q24" i="91"/>
  <c r="Q25" i="91"/>
  <c r="Q26" i="91"/>
  <c r="Q27" i="91"/>
  <c r="Q28" i="91"/>
  <c r="Q29" i="91"/>
  <c r="Q23" i="91"/>
  <c r="K61" i="91" l="1"/>
  <c r="F61" i="91"/>
  <c r="T47" i="91" l="1"/>
  <c r="Q49" i="91"/>
  <c r="Q53" i="91"/>
  <c r="Q52" i="91"/>
  <c r="Q51" i="91"/>
  <c r="Q50" i="91"/>
  <c r="Q48" i="91" s="1"/>
  <c r="Q47" i="91" l="1"/>
  <c r="T49" i="91"/>
  <c r="T48" i="91"/>
  <c r="T46" i="91"/>
</calcChain>
</file>

<file path=xl/sharedStrings.xml><?xml version="1.0" encoding="utf-8"?>
<sst xmlns="http://schemas.openxmlformats.org/spreadsheetml/2006/main" count="154" uniqueCount="115">
  <si>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</si>
  <si>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</si>
  <si>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</si>
  <si>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</si>
  <si>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</si>
  <si>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</si>
  <si>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</si>
  <si>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</si>
  <si>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</si>
  <si>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</si>
  <si>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</si>
  <si>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</si>
  <si>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</si>
  <si>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</si>
  <si>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</si>
  <si>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</si>
  <si>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</si>
  <si>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</si>
  <si>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</si>
  <si>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</si>
  <si>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</si>
  <si>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</si>
  <si>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</si>
  <si>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</si>
  <si>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</si>
  <si>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</si>
  <si>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</si>
  <si>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</si>
  <si>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</si>
  <si>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</si>
  <si>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</si>
  <si>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</si>
  <si>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</si>
  <si>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</si>
  <si>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</si>
  <si>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</si>
  <si>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1 СР</t>
  </si>
  <si>
    <t>Место на основном финише</t>
  </si>
  <si>
    <t/>
  </si>
  <si>
    <t>2 СР</t>
  </si>
  <si>
    <t>3 СР</t>
  </si>
  <si>
    <t>Лимит времени</t>
  </si>
  <si>
    <t>шоссе - критериум 20-40 км</t>
  </si>
  <si>
    <t>№ ВРВС: 0080721811С</t>
  </si>
  <si>
    <t>ВСЕРОССИЙСКИЕ СОРЕВНОВАНИЯ</t>
  </si>
  <si>
    <t>Юноши 15-16 лет</t>
  </si>
  <si>
    <t>02.03.2006</t>
  </si>
  <si>
    <t>28.01.2005</t>
  </si>
  <si>
    <t>Осадки: без осадков</t>
  </si>
  <si>
    <t>СУДЬЯ НА ФИНИШЕ</t>
  </si>
  <si>
    <t>Министерство физической культуры и спорта Кузбасса</t>
  </si>
  <si>
    <t>Федерация велосипедного спорта Кемеровской области</t>
  </si>
  <si>
    <t>ДАТА ПРОВЕДЕНИЯ: 22 августа 2021 года</t>
  </si>
  <si>
    <t>2,5 км/16</t>
  </si>
  <si>
    <t>Температура: +17/+20</t>
  </si>
  <si>
    <t>Влажность: 52%</t>
  </si>
  <si>
    <t>15.04.2005</t>
  </si>
  <si>
    <t>Красноярский край</t>
  </si>
  <si>
    <t>КОЗУБЕНКО Алексей</t>
  </si>
  <si>
    <t>12.01.2005</t>
  </si>
  <si>
    <t>Омская область</t>
  </si>
  <si>
    <t>КУЗЬМЕНКО Николай</t>
  </si>
  <si>
    <t>23.11.2005</t>
  </si>
  <si>
    <t>ШКРЯБИН Арсен</t>
  </si>
  <si>
    <t>18.12.2006</t>
  </si>
  <si>
    <t>ПРИДАТЧЕНКО Егор</t>
  </si>
  <si>
    <t>25.08.2006</t>
  </si>
  <si>
    <t>ПУРЫГИН Максим</t>
  </si>
  <si>
    <t>17.06.2005</t>
  </si>
  <si>
    <t>ДАНИЛЕНКО Александр</t>
  </si>
  <si>
    <t>Новосибирская область</t>
  </si>
  <si>
    <t>МАЛЬЦЕВ Александр</t>
  </si>
  <si>
    <t>17.09.2006</t>
  </si>
  <si>
    <t>ГОЛОВИН Егор</t>
  </si>
  <si>
    <t>13.01.2006</t>
  </si>
  <si>
    <t>КАЗАК Максим</t>
  </si>
  <si>
    <t>10.01.2006</t>
  </si>
  <si>
    <t>ДОЛИНИН Антон</t>
  </si>
  <si>
    <t>22.11.2006</t>
  </si>
  <si>
    <t>Республика Хакасия</t>
  </si>
  <si>
    <t>ПУХОРЕВ Алексей</t>
  </si>
  <si>
    <t>04.05.2006</t>
  </si>
  <si>
    <t>АНДРИЕНКО Тимофей</t>
  </si>
  <si>
    <t>КАРЧЕВСКИЙ Илья</t>
  </si>
  <si>
    <t>16.01.2006</t>
  </si>
  <si>
    <t>ЧЕРЕМИЧКИН Михаил</t>
  </si>
  <si>
    <t>ЧЕРНОРУЦКИЙ Олег</t>
  </si>
  <si>
    <t>14.12.2005</t>
  </si>
  <si>
    <t>САФРОНОВ Александр</t>
  </si>
  <si>
    <t>24.11.2006</t>
  </si>
  <si>
    <t>СОЛОВЬЕВ Александр</t>
  </si>
  <si>
    <t>02.03.2005</t>
  </si>
  <si>
    <t>МИХАЙЛОВ Кирилл</t>
  </si>
  <si>
    <t>18.12.2005</t>
  </si>
  <si>
    <t>КНЯЗЕВ Кирилл</t>
  </si>
  <si>
    <t>29.10.2006</t>
  </si>
  <si>
    <t>ВЕРХОВЫХ Владислав</t>
  </si>
  <si>
    <t>20.04.2006</t>
  </si>
  <si>
    <t>Кемеровская область</t>
  </si>
  <si>
    <t>1 сп.юн.р.</t>
  </si>
  <si>
    <t>РАЗРЯД, ЗВАНИЕ</t>
  </si>
  <si>
    <t>МЕСТО ПРОВЕДЕНИЯ: г. Кемерово</t>
  </si>
  <si>
    <t>НАЧАЛО ГОНКИ: 10ч 30м</t>
  </si>
  <si>
    <t>ЛЫСАК А.Н. (1к.,Кемерово)</t>
  </si>
  <si>
    <t>ПАВЛОВ В.В. (1к.,Кемерово)</t>
  </si>
  <si>
    <t>СТЕПАНОВА С.Н. (ВК.,г.Кемерово)</t>
  </si>
  <si>
    <t>МАКСИМАЛЬНЫЙ ПЕРЕПАД (HD)(м):</t>
  </si>
  <si>
    <t>СУММА ПОЛОЖИТЕЛЬНЫХ ПЕРЕПАДОВ ВЫСОТЫ НА ДИСТАНЦИИ (ТС)(м):</t>
  </si>
  <si>
    <t>ГРИГОРЬЕВ Александр</t>
  </si>
  <si>
    <t>НАЗВАНИЕ ТРАССЫ / РЕГ.НОМЕР: пр. Комсомольский</t>
  </si>
  <si>
    <t>ДИСТАНЦИЯ: ДЛИНА КРУГА/КРУГОВ</t>
  </si>
  <si>
    <t>ОКОНЧАНИЕ ГОНКИ : 13ч 00м</t>
  </si>
  <si>
    <t>№ ЕКП 2021: 43495</t>
  </si>
  <si>
    <t>UCI ID</t>
  </si>
  <si>
    <t>Ветер: 1 м/с (ю)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</si>
</sst>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2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1" fontId="17" fillId="0" borderId="34" xfId="8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2" borderId="3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8" fillId="2" borderId="31" xfId="3" applyNumberFormat="1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59869</xdr:rowOff>
    </xdr:from>
    <xdr:to>
      <xdr:col>1</xdr:col>
      <xdr:colOff>367394</xdr:colOff>
      <xdr:row>3</xdr:row>
      <xdr:rowOff>13607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59869"/>
          <a:ext cx="753838" cy="72934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97972</xdr:rowOff>
    </xdr:from>
    <xdr:to>
      <xdr:col>3</xdr:col>
      <xdr:colOff>231755</xdr:colOff>
      <xdr:row>2</xdr:row>
      <xdr:rowOff>190501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" y="97972"/>
          <a:ext cx="1061791" cy="609600"/>
        </a:xfrm>
        <a:prstGeom prst="rect">
          <a:avLst/>
        </a:prstGeom>
      </xdr:spPr>
    </xdr:pic>
    <xdr:clientData/>
  </xdr:twoCellAnchor>
  <xdr:oneCellAnchor>
    <xdr:from>
      <xdr:col>17</xdr:col>
      <xdr:colOff>571500</xdr:colOff>
      <xdr:row>0</xdr:row>
      <xdr:rowOff>81643</xdr:rowOff>
    </xdr:from>
    <xdr:ext cx="1103040" cy="633960"/>
    <xdr:pic>
      <xdr:nvPicPr>
        <xdr:cNvPr id="9" name="Pictur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49643" y="81643"/>
          <a:ext cx="1103040" cy="633960"/>
        </a:xfrm>
        <a:prstGeom prst="rect">
          <a:avLst/>
        </a:prstGeom>
      </xdr:spPr>
    </xdr:pic>
    <xdr:clientData/>
  </xdr:oneCellAnchor>
  <xdr:oneCellAnchor>
    <xdr:from>
      <xdr:col>19</xdr:col>
      <xdr:colOff>340179</xdr:colOff>
      <xdr:row>0</xdr:row>
      <xdr:rowOff>72118</xdr:rowOff>
    </xdr:from>
    <xdr:ext cx="743400" cy="713160"/>
    <xdr:pic>
      <xdr:nvPicPr>
        <xdr:cNvPr id="10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78393" y="72118"/>
          <a:ext cx="743400" cy="713160"/>
        </a:xfrm>
        <a:prstGeom prst="rect">
          <a:avLst/>
        </a:prstGeom>
      </xdr:spPr>
    </xdr:pic>
    <xdr:clientData/>
  </xdr:oneCellAnchor>
  <xdr:oneCellAnchor>
    <xdr:from>
      <xdr:col>6</xdr:col>
      <xdr:colOff>435428</xdr:colOff>
      <xdr:row>55</xdr:row>
      <xdr:rowOff>163286</xdr:rowOff>
    </xdr:from>
    <xdr:ext cx="1069560" cy="585000"/>
    <xdr:pic>
      <xdr:nvPicPr>
        <xdr:cNvPr id="11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57749" y="25962429"/>
          <a:ext cx="1069560" cy="585000"/>
        </a:xfrm>
        <a:prstGeom prst="rect">
          <a:avLst/>
        </a:prstGeom>
      </xdr:spPr>
    </xdr:pic>
    <xdr:clientData/>
  </xdr:oneCellAnchor>
  <xdr:oneCellAnchor>
    <xdr:from>
      <xdr:col>14</xdr:col>
      <xdr:colOff>231323</xdr:colOff>
      <xdr:row>55</xdr:row>
      <xdr:rowOff>136071</xdr:rowOff>
    </xdr:from>
    <xdr:ext cx="1069560" cy="585000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3466" y="25935214"/>
          <a:ext cx="1069560" cy="585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view="pageBreakPreview" topLeftCell="D1" zoomScaleNormal="90" zoomScaleSheetLayoutView="100" workbookViewId="0">
      <selection activeCell="A50" sqref="A50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3.85546875" style="11" customWidth="1"/>
    <col min="4" max="4" width="21.140625" style="1" customWidth="1"/>
    <col min="5" max="5" width="10.85546875" style="58" customWidth="1"/>
    <col min="6" max="6" width="8" style="1" customWidth="1"/>
    <col min="7" max="7" width="26.28515625" style="1" customWidth="1"/>
    <col min="8" max="15" width="4.5703125" style="1" customWidth="1"/>
    <col min="16" max="16" width="19.28515625" style="1" customWidth="1"/>
    <col min="17" max="17" width="11.28515625" style="1" customWidth="1"/>
    <col min="18" max="18" width="10.42578125" style="1" customWidth="1"/>
    <col min="19" max="19" width="14.42578125" style="1" customWidth="1"/>
    <col min="20" max="20" width="18.7109375" style="1" customWidth="1"/>
    <col min="21" max="16384" width="9.140625" style="1"/>
  </cols>
  <sheetData>
    <row r="1" spans="1:20" ht="20.25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20.25" customHeight="1" x14ac:dyDescent="0.2">
      <c r="A2" s="101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0.25" customHeight="1" x14ac:dyDescent="0.2">
      <c r="A3" s="101" t="s">
        <v>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20.25" customHeight="1" x14ac:dyDescent="0.2">
      <c r="A4" s="101" t="s">
        <v>51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9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s="2" customFormat="1" ht="32.25" customHeight="1" x14ac:dyDescent="0.2">
      <c r="A6" s="106" t="s">
        <v>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s="2" customFormat="1" ht="18" customHeight="1" x14ac:dyDescent="0.2">
      <c r="A7" s="107" t="s">
        <v>15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0" s="2" customFormat="1" ht="8.25" customHeight="1" thickBot="1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0" ht="24" customHeight="1" thickTop="1" x14ac:dyDescent="0.2">
      <c r="A9" s="108" t="s">
        <v>21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</row>
    <row r="10" spans="1:20" ht="18" customHeight="1" x14ac:dyDescent="0.2">
      <c r="A10" s="132" t="s">
        <v>42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</row>
    <row r="11" spans="1:20" ht="19.5" customHeight="1" x14ac:dyDescent="0.2">
      <c r="A11" s="132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</row>
    <row r="12" spans="1:20" ht="8.25" customHeight="1" x14ac:dyDescent="0.2">
      <c r="A12" s="139" t="s">
        <v>38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</row>
    <row r="13" spans="1:20" ht="15.75" x14ac:dyDescent="0.2">
      <c r="A13" s="26" t="s">
        <v>101</v>
      </c>
      <c r="B13" s="16"/>
      <c r="C13" s="47"/>
      <c r="D13" s="46"/>
      <c r="E13" s="48"/>
      <c r="F13" s="4"/>
      <c r="G13" s="61" t="s">
        <v>102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4"/>
      <c r="T13" s="35" t="s">
        <v>43</v>
      </c>
    </row>
    <row r="14" spans="1:20" ht="15.75" x14ac:dyDescent="0.2">
      <c r="A14" s="14" t="s">
        <v>52</v>
      </c>
      <c r="B14" s="10"/>
      <c r="C14" s="10"/>
      <c r="D14" s="59"/>
      <c r="E14" s="49"/>
      <c r="F14" s="5"/>
      <c r="G14" s="62" t="s">
        <v>111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6"/>
      <c r="T14" s="37" t="s">
        <v>112</v>
      </c>
    </row>
    <row r="15" spans="1:20" ht="15" x14ac:dyDescent="0.2">
      <c r="A15" s="113" t="s">
        <v>8</v>
      </c>
      <c r="B15" s="114"/>
      <c r="C15" s="114"/>
      <c r="D15" s="114"/>
      <c r="E15" s="114"/>
      <c r="F15" s="114"/>
      <c r="G15" s="115"/>
      <c r="H15" s="116" t="s">
        <v>1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7"/>
    </row>
    <row r="16" spans="1:20" ht="15" x14ac:dyDescent="0.2">
      <c r="A16" s="15" t="s">
        <v>17</v>
      </c>
      <c r="B16" s="27"/>
      <c r="C16" s="27"/>
      <c r="D16" s="8"/>
      <c r="E16" s="50"/>
      <c r="F16" s="8"/>
      <c r="G16" s="9" t="s">
        <v>38</v>
      </c>
      <c r="H16" s="135" t="s">
        <v>109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ht="15" x14ac:dyDescent="0.2">
      <c r="A17" s="15" t="s">
        <v>18</v>
      </c>
      <c r="B17" s="23"/>
      <c r="C17" s="23"/>
      <c r="D17" s="6"/>
      <c r="E17" s="51"/>
      <c r="F17" s="6"/>
      <c r="G17" s="9" t="s">
        <v>103</v>
      </c>
      <c r="H17" s="135" t="s">
        <v>106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</row>
    <row r="18" spans="1:20" ht="15" x14ac:dyDescent="0.2">
      <c r="A18" s="15" t="s">
        <v>19</v>
      </c>
      <c r="B18" s="27"/>
      <c r="C18" s="27"/>
      <c r="D18" s="7"/>
      <c r="E18" s="50"/>
      <c r="F18" s="8"/>
      <c r="G18" s="9" t="s">
        <v>104</v>
      </c>
      <c r="H18" s="135" t="s">
        <v>107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16.5" thickBot="1" x14ac:dyDescent="0.25">
      <c r="A19" s="30" t="s">
        <v>14</v>
      </c>
      <c r="B19" s="21"/>
      <c r="C19" s="21"/>
      <c r="D19" s="20"/>
      <c r="E19" s="52"/>
      <c r="F19" s="29"/>
      <c r="G19" s="100" t="s">
        <v>105</v>
      </c>
      <c r="H19" s="31" t="s">
        <v>110</v>
      </c>
      <c r="I19" s="32"/>
      <c r="J19" s="32"/>
      <c r="K19" s="32"/>
      <c r="L19" s="32"/>
      <c r="M19" s="32"/>
      <c r="N19" s="21"/>
      <c r="O19" s="19"/>
      <c r="P19" s="19"/>
      <c r="Q19" s="44">
        <v>40</v>
      </c>
      <c r="R19" s="19"/>
      <c r="S19" s="29"/>
      <c r="T19" s="33" t="s">
        <v>53</v>
      </c>
    </row>
    <row r="20" spans="1:20" ht="6.75" customHeight="1" thickTop="1" thickBot="1" x14ac:dyDescent="0.25">
      <c r="A20" s="18"/>
      <c r="B20" s="17"/>
      <c r="C20" s="17"/>
      <c r="D20" s="18"/>
      <c r="E20" s="5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28" customFormat="1" ht="21.75" customHeight="1" thickTop="1" x14ac:dyDescent="0.2">
      <c r="A21" s="122" t="s">
        <v>7</v>
      </c>
      <c r="B21" s="104" t="s">
        <v>11</v>
      </c>
      <c r="C21" s="104" t="s">
        <v>113</v>
      </c>
      <c r="D21" s="104" t="s">
        <v>2</v>
      </c>
      <c r="E21" s="111" t="s">
        <v>35</v>
      </c>
      <c r="F21" s="104" t="s">
        <v>100</v>
      </c>
      <c r="G21" s="104" t="s">
        <v>12</v>
      </c>
      <c r="H21" s="127" t="s">
        <v>16</v>
      </c>
      <c r="I21" s="127"/>
      <c r="J21" s="127"/>
      <c r="K21" s="127"/>
      <c r="L21" s="127"/>
      <c r="M21" s="127"/>
      <c r="N21" s="127"/>
      <c r="O21" s="127"/>
      <c r="P21" s="104" t="s">
        <v>37</v>
      </c>
      <c r="Q21" s="104" t="s">
        <v>24</v>
      </c>
      <c r="R21" s="104" t="s">
        <v>25</v>
      </c>
      <c r="S21" s="128" t="s">
        <v>23</v>
      </c>
      <c r="T21" s="130" t="s">
        <v>13</v>
      </c>
    </row>
    <row r="22" spans="1:20" s="28" customFormat="1" ht="18" customHeight="1" x14ac:dyDescent="0.2">
      <c r="A22" s="123"/>
      <c r="B22" s="105"/>
      <c r="C22" s="105"/>
      <c r="D22" s="105"/>
      <c r="E22" s="112"/>
      <c r="F22" s="105"/>
      <c r="G22" s="105"/>
      <c r="H22" s="99">
        <v>1</v>
      </c>
      <c r="I22" s="99">
        <v>2</v>
      </c>
      <c r="J22" s="99">
        <v>3</v>
      </c>
      <c r="K22" s="99">
        <v>4</v>
      </c>
      <c r="L22" s="99">
        <v>5</v>
      </c>
      <c r="M22" s="99">
        <v>6</v>
      </c>
      <c r="N22" s="99">
        <v>7</v>
      </c>
      <c r="O22" s="99">
        <v>8</v>
      </c>
      <c r="P22" s="105"/>
      <c r="Q22" s="105"/>
      <c r="R22" s="105"/>
      <c r="S22" s="129"/>
      <c r="T22" s="131"/>
    </row>
    <row r="23" spans="1:20" s="3" customFormat="1" ht="17.25" customHeight="1" x14ac:dyDescent="0.2">
      <c r="A23" s="90">
        <v>1</v>
      </c>
      <c r="B23" s="91">
        <v>18</v>
      </c>
      <c r="C23" s="81">
        <v>10104337224</v>
      </c>
      <c r="D23" s="92" t="s">
        <v>108</v>
      </c>
      <c r="E23" s="81" t="s">
        <v>56</v>
      </c>
      <c r="F23" s="81" t="s">
        <v>32</v>
      </c>
      <c r="G23" s="97" t="s">
        <v>57</v>
      </c>
      <c r="H23" s="81">
        <v>3</v>
      </c>
      <c r="I23" s="81">
        <v>5</v>
      </c>
      <c r="J23" s="91"/>
      <c r="K23" s="91">
        <v>5</v>
      </c>
      <c r="L23" s="91">
        <v>5</v>
      </c>
      <c r="M23" s="91">
        <v>5</v>
      </c>
      <c r="N23" s="81">
        <v>3</v>
      </c>
      <c r="O23" s="81">
        <v>3</v>
      </c>
      <c r="P23" s="91">
        <v>2</v>
      </c>
      <c r="Q23" s="80">
        <f>SUM(H23:O23)</f>
        <v>29</v>
      </c>
      <c r="R23" s="80"/>
      <c r="S23" s="82"/>
      <c r="T23" s="83"/>
    </row>
    <row r="24" spans="1:20" s="3" customFormat="1" ht="17.25" customHeight="1" x14ac:dyDescent="0.2">
      <c r="A24" s="90">
        <v>2</v>
      </c>
      <c r="B24" s="91">
        <v>35</v>
      </c>
      <c r="C24" s="81">
        <v>10091962953</v>
      </c>
      <c r="D24" s="92" t="s">
        <v>58</v>
      </c>
      <c r="E24" s="81" t="s">
        <v>59</v>
      </c>
      <c r="F24" s="81" t="s">
        <v>32</v>
      </c>
      <c r="G24" s="97" t="s">
        <v>60</v>
      </c>
      <c r="H24" s="81">
        <v>2</v>
      </c>
      <c r="I24" s="91">
        <v>3</v>
      </c>
      <c r="J24" s="81">
        <v>5</v>
      </c>
      <c r="K24" s="91">
        <v>2</v>
      </c>
      <c r="L24" s="91">
        <v>2</v>
      </c>
      <c r="M24" s="91">
        <v>3</v>
      </c>
      <c r="N24" s="81">
        <v>5</v>
      </c>
      <c r="O24" s="81">
        <v>2</v>
      </c>
      <c r="P24" s="91">
        <v>3</v>
      </c>
      <c r="Q24" s="80">
        <f t="shared" ref="Q24:Q29" si="0">SUM(H24:O24)</f>
        <v>24</v>
      </c>
      <c r="R24" s="80"/>
      <c r="S24" s="82"/>
      <c r="T24" s="83"/>
    </row>
    <row r="25" spans="1:20" s="3" customFormat="1" ht="17.25" customHeight="1" x14ac:dyDescent="0.2">
      <c r="A25" s="90">
        <v>3</v>
      </c>
      <c r="B25" s="91">
        <v>37</v>
      </c>
      <c r="C25" s="81">
        <v>10091972047</v>
      </c>
      <c r="D25" s="92" t="s">
        <v>61</v>
      </c>
      <c r="E25" s="81" t="s">
        <v>62</v>
      </c>
      <c r="F25" s="81" t="s">
        <v>32</v>
      </c>
      <c r="G25" s="97" t="s">
        <v>60</v>
      </c>
      <c r="H25" s="81"/>
      <c r="I25" s="91">
        <v>1</v>
      </c>
      <c r="J25" s="91">
        <v>3</v>
      </c>
      <c r="K25" s="91">
        <v>1</v>
      </c>
      <c r="L25" s="91">
        <v>3</v>
      </c>
      <c r="M25" s="91">
        <v>2</v>
      </c>
      <c r="N25" s="91">
        <v>2</v>
      </c>
      <c r="O25" s="91">
        <v>1</v>
      </c>
      <c r="P25" s="91">
        <v>4</v>
      </c>
      <c r="Q25" s="80">
        <f t="shared" si="0"/>
        <v>13</v>
      </c>
      <c r="R25" s="80"/>
      <c r="S25" s="82"/>
      <c r="T25" s="83"/>
    </row>
    <row r="26" spans="1:20" s="3" customFormat="1" ht="17.25" customHeight="1" x14ac:dyDescent="0.2">
      <c r="A26" s="90">
        <v>4</v>
      </c>
      <c r="B26" s="91">
        <v>40</v>
      </c>
      <c r="C26" s="81">
        <v>10084385132</v>
      </c>
      <c r="D26" s="92" t="s">
        <v>63</v>
      </c>
      <c r="E26" s="81" t="s">
        <v>64</v>
      </c>
      <c r="F26" s="81" t="s">
        <v>39</v>
      </c>
      <c r="G26" s="97" t="s">
        <v>60</v>
      </c>
      <c r="H26" s="91">
        <v>5</v>
      </c>
      <c r="I26" s="91"/>
      <c r="J26" s="91"/>
      <c r="K26" s="81"/>
      <c r="L26" s="81"/>
      <c r="M26" s="81"/>
      <c r="N26" s="91"/>
      <c r="O26" s="91">
        <v>5</v>
      </c>
      <c r="P26" s="91">
        <v>1</v>
      </c>
      <c r="Q26" s="80">
        <f t="shared" si="0"/>
        <v>10</v>
      </c>
      <c r="R26" s="80"/>
      <c r="S26" s="82"/>
      <c r="T26" s="83"/>
    </row>
    <row r="27" spans="1:20" s="3" customFormat="1" ht="17.25" customHeight="1" x14ac:dyDescent="0.2">
      <c r="A27" s="90">
        <v>5</v>
      </c>
      <c r="B27" s="91">
        <v>95</v>
      </c>
      <c r="C27" s="81">
        <v>10084268530</v>
      </c>
      <c r="D27" s="92" t="s">
        <v>65</v>
      </c>
      <c r="E27" s="81" t="s">
        <v>66</v>
      </c>
      <c r="F27" s="81" t="s">
        <v>32</v>
      </c>
      <c r="G27" s="97" t="s">
        <v>60</v>
      </c>
      <c r="H27" s="91"/>
      <c r="I27" s="81">
        <v>2</v>
      </c>
      <c r="J27" s="81">
        <v>2</v>
      </c>
      <c r="K27" s="81"/>
      <c r="L27" s="81">
        <v>1</v>
      </c>
      <c r="M27" s="81">
        <v>1</v>
      </c>
      <c r="N27" s="91"/>
      <c r="O27" s="91"/>
      <c r="P27" s="91">
        <v>5</v>
      </c>
      <c r="Q27" s="80">
        <f t="shared" si="0"/>
        <v>6</v>
      </c>
      <c r="R27" s="80"/>
      <c r="S27" s="82"/>
      <c r="T27" s="83"/>
    </row>
    <row r="28" spans="1:20" s="3" customFormat="1" ht="17.25" customHeight="1" x14ac:dyDescent="0.2">
      <c r="A28" s="90">
        <v>6</v>
      </c>
      <c r="B28" s="91">
        <v>39</v>
      </c>
      <c r="C28" s="81">
        <v>10081650136</v>
      </c>
      <c r="D28" s="92" t="s">
        <v>67</v>
      </c>
      <c r="E28" s="81" t="s">
        <v>68</v>
      </c>
      <c r="F28" s="81" t="s">
        <v>32</v>
      </c>
      <c r="G28" s="97" t="s">
        <v>60</v>
      </c>
      <c r="H28" s="81">
        <v>1</v>
      </c>
      <c r="I28" s="81"/>
      <c r="J28" s="81"/>
      <c r="K28" s="81">
        <v>3</v>
      </c>
      <c r="L28" s="81"/>
      <c r="M28" s="81"/>
      <c r="N28" s="91">
        <v>1</v>
      </c>
      <c r="O28" s="91"/>
      <c r="P28" s="91">
        <v>6</v>
      </c>
      <c r="Q28" s="80">
        <f t="shared" si="0"/>
        <v>5</v>
      </c>
      <c r="R28" s="80"/>
      <c r="S28" s="82"/>
      <c r="T28" s="83"/>
    </row>
    <row r="29" spans="1:20" s="3" customFormat="1" ht="17.25" customHeight="1" x14ac:dyDescent="0.2">
      <c r="A29" s="90">
        <v>7</v>
      </c>
      <c r="B29" s="91">
        <v>19</v>
      </c>
      <c r="C29" s="81">
        <v>10103716020</v>
      </c>
      <c r="D29" s="92" t="s">
        <v>69</v>
      </c>
      <c r="E29" s="81" t="s">
        <v>46</v>
      </c>
      <c r="F29" s="81" t="s">
        <v>39</v>
      </c>
      <c r="G29" s="97" t="s">
        <v>70</v>
      </c>
      <c r="H29" s="81"/>
      <c r="I29" s="81"/>
      <c r="J29" s="91">
        <v>1</v>
      </c>
      <c r="K29" s="81"/>
      <c r="L29" s="91"/>
      <c r="M29" s="91"/>
      <c r="N29" s="81"/>
      <c r="O29" s="81"/>
      <c r="P29" s="91">
        <v>7</v>
      </c>
      <c r="Q29" s="80">
        <f t="shared" si="0"/>
        <v>1</v>
      </c>
      <c r="R29" s="80"/>
      <c r="S29" s="82"/>
      <c r="T29" s="83"/>
    </row>
    <row r="30" spans="1:20" s="3" customFormat="1" ht="17.25" customHeight="1" x14ac:dyDescent="0.2">
      <c r="A30" s="90">
        <v>8</v>
      </c>
      <c r="B30" s="91">
        <v>33</v>
      </c>
      <c r="C30" s="81">
        <v>10104442611</v>
      </c>
      <c r="D30" s="92" t="s">
        <v>71</v>
      </c>
      <c r="E30" s="81" t="s">
        <v>72</v>
      </c>
      <c r="F30" s="81" t="s">
        <v>40</v>
      </c>
      <c r="G30" s="97" t="s">
        <v>60</v>
      </c>
      <c r="H30" s="91"/>
      <c r="I30" s="81"/>
      <c r="J30" s="81"/>
      <c r="K30" s="91"/>
      <c r="L30" s="81"/>
      <c r="M30" s="81"/>
      <c r="N30" s="81"/>
      <c r="O30" s="81"/>
      <c r="P30" s="91"/>
      <c r="Q30" s="80"/>
      <c r="R30" s="80"/>
      <c r="S30" s="82"/>
      <c r="T30" s="83"/>
    </row>
    <row r="31" spans="1:20" s="3" customFormat="1" ht="17.25" customHeight="1" x14ac:dyDescent="0.2">
      <c r="A31" s="90">
        <v>9</v>
      </c>
      <c r="B31" s="91">
        <v>93</v>
      </c>
      <c r="C31" s="81">
        <v>10116255591</v>
      </c>
      <c r="D31" s="92" t="s">
        <v>73</v>
      </c>
      <c r="E31" s="81" t="s">
        <v>74</v>
      </c>
      <c r="F31" s="81" t="s">
        <v>36</v>
      </c>
      <c r="G31" s="97" t="s">
        <v>98</v>
      </c>
      <c r="H31" s="91"/>
      <c r="I31" s="81"/>
      <c r="J31" s="81"/>
      <c r="K31" s="81"/>
      <c r="L31" s="81"/>
      <c r="M31" s="81"/>
      <c r="N31" s="81"/>
      <c r="O31" s="81"/>
      <c r="P31" s="91"/>
      <c r="Q31" s="80"/>
      <c r="R31" s="80"/>
      <c r="S31" s="82"/>
      <c r="T31" s="83"/>
    </row>
    <row r="32" spans="1:20" s="3" customFormat="1" ht="17.25" customHeight="1" x14ac:dyDescent="0.2">
      <c r="A32" s="90">
        <v>10</v>
      </c>
      <c r="B32" s="91">
        <v>36</v>
      </c>
      <c r="C32" s="81">
        <v>10093603061</v>
      </c>
      <c r="D32" s="92" t="s">
        <v>75</v>
      </c>
      <c r="E32" s="81" t="s">
        <v>76</v>
      </c>
      <c r="F32" s="81" t="s">
        <v>40</v>
      </c>
      <c r="G32" s="97" t="s">
        <v>60</v>
      </c>
      <c r="H32" s="81"/>
      <c r="I32" s="91"/>
      <c r="J32" s="81"/>
      <c r="K32" s="81"/>
      <c r="L32" s="81"/>
      <c r="M32" s="81"/>
      <c r="N32" s="81"/>
      <c r="O32" s="81"/>
      <c r="P32" s="91"/>
      <c r="Q32" s="80"/>
      <c r="R32" s="80"/>
      <c r="S32" s="82"/>
      <c r="T32" s="83"/>
    </row>
    <row r="33" spans="1:20" s="3" customFormat="1" ht="17.25" customHeight="1" x14ac:dyDescent="0.2">
      <c r="A33" s="93">
        <v>11</v>
      </c>
      <c r="B33" s="91">
        <v>16</v>
      </c>
      <c r="C33" s="81">
        <v>10114701773</v>
      </c>
      <c r="D33" s="92" t="s">
        <v>77</v>
      </c>
      <c r="E33" s="81" t="s">
        <v>78</v>
      </c>
      <c r="F33" s="81" t="s">
        <v>36</v>
      </c>
      <c r="G33" s="97" t="s">
        <v>79</v>
      </c>
      <c r="H33" s="81"/>
      <c r="I33" s="81"/>
      <c r="J33" s="81"/>
      <c r="K33" s="81"/>
      <c r="L33" s="81"/>
      <c r="M33" s="81"/>
      <c r="N33" s="81"/>
      <c r="O33" s="81"/>
      <c r="P33" s="80"/>
      <c r="Q33" s="80"/>
      <c r="R33" s="80"/>
      <c r="S33" s="82"/>
      <c r="T33" s="83"/>
    </row>
    <row r="34" spans="1:20" s="3" customFormat="1" ht="17.25" customHeight="1" x14ac:dyDescent="0.2">
      <c r="A34" s="93">
        <v>12</v>
      </c>
      <c r="B34" s="91">
        <v>2</v>
      </c>
      <c r="C34" s="81"/>
      <c r="D34" s="92" t="s">
        <v>80</v>
      </c>
      <c r="E34" s="81" t="s">
        <v>81</v>
      </c>
      <c r="F34" s="81" t="s">
        <v>39</v>
      </c>
      <c r="G34" s="97" t="s">
        <v>98</v>
      </c>
      <c r="H34" s="81"/>
      <c r="I34" s="81"/>
      <c r="J34" s="81"/>
      <c r="K34" s="81"/>
      <c r="L34" s="81"/>
      <c r="M34" s="81"/>
      <c r="N34" s="81"/>
      <c r="O34" s="81"/>
      <c r="P34" s="80"/>
      <c r="Q34" s="80"/>
      <c r="R34" s="80"/>
      <c r="S34" s="82"/>
      <c r="T34" s="83"/>
    </row>
    <row r="35" spans="1:20" s="3" customFormat="1" ht="17.25" customHeight="1" x14ac:dyDescent="0.2">
      <c r="A35" s="93">
        <v>13</v>
      </c>
      <c r="B35" s="91">
        <v>63</v>
      </c>
      <c r="C35" s="81">
        <v>10104018942</v>
      </c>
      <c r="D35" s="92" t="s">
        <v>82</v>
      </c>
      <c r="E35" s="81" t="s">
        <v>78</v>
      </c>
      <c r="F35" s="81" t="s">
        <v>39</v>
      </c>
      <c r="G35" s="97" t="s">
        <v>98</v>
      </c>
      <c r="H35" s="81"/>
      <c r="I35" s="81"/>
      <c r="J35" s="81"/>
      <c r="K35" s="81"/>
      <c r="L35" s="81"/>
      <c r="M35" s="81"/>
      <c r="N35" s="81"/>
      <c r="O35" s="81"/>
      <c r="P35" s="80"/>
      <c r="Q35" s="80"/>
      <c r="R35" s="80"/>
      <c r="S35" s="82"/>
      <c r="T35" s="83"/>
    </row>
    <row r="36" spans="1:20" s="3" customFormat="1" ht="17.25" customHeight="1" x14ac:dyDescent="0.2">
      <c r="A36" s="93">
        <v>14</v>
      </c>
      <c r="B36" s="91">
        <v>73</v>
      </c>
      <c r="C36" s="81"/>
      <c r="D36" s="92" t="s">
        <v>83</v>
      </c>
      <c r="E36" s="81" t="s">
        <v>84</v>
      </c>
      <c r="F36" s="81" t="s">
        <v>40</v>
      </c>
      <c r="G36" s="97" t="s">
        <v>98</v>
      </c>
      <c r="H36" s="81"/>
      <c r="I36" s="81"/>
      <c r="J36" s="81"/>
      <c r="K36" s="81"/>
      <c r="L36" s="81"/>
      <c r="M36" s="81"/>
      <c r="N36" s="81"/>
      <c r="O36" s="81"/>
      <c r="P36" s="80"/>
      <c r="Q36" s="80"/>
      <c r="R36" s="80"/>
      <c r="S36" s="82"/>
      <c r="T36" s="83"/>
    </row>
    <row r="37" spans="1:20" s="3" customFormat="1" ht="17.25" customHeight="1" x14ac:dyDescent="0.2">
      <c r="A37" s="93">
        <v>15</v>
      </c>
      <c r="B37" s="91">
        <v>53</v>
      </c>
      <c r="C37" s="81">
        <v>10092735823</v>
      </c>
      <c r="D37" s="92" t="s">
        <v>85</v>
      </c>
      <c r="E37" s="81" t="s">
        <v>47</v>
      </c>
      <c r="F37" s="81" t="s">
        <v>39</v>
      </c>
      <c r="G37" s="97" t="s">
        <v>98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2"/>
      <c r="T37" s="83"/>
    </row>
    <row r="38" spans="1:20" s="3" customFormat="1" ht="17.25" customHeight="1" x14ac:dyDescent="0.2">
      <c r="A38" s="93">
        <v>16</v>
      </c>
      <c r="B38" s="91">
        <v>48</v>
      </c>
      <c r="C38" s="81">
        <v>10116168901</v>
      </c>
      <c r="D38" s="92" t="s">
        <v>86</v>
      </c>
      <c r="E38" s="81" t="s">
        <v>87</v>
      </c>
      <c r="F38" s="91" t="s">
        <v>40</v>
      </c>
      <c r="G38" s="97" t="s">
        <v>98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2"/>
      <c r="T38" s="83"/>
    </row>
    <row r="39" spans="1:20" s="3" customFormat="1" ht="17.25" customHeight="1" x14ac:dyDescent="0.2">
      <c r="A39" s="93">
        <v>17</v>
      </c>
      <c r="B39" s="91">
        <v>55</v>
      </c>
      <c r="C39" s="81"/>
      <c r="D39" s="92" t="s">
        <v>88</v>
      </c>
      <c r="E39" s="81" t="s">
        <v>89</v>
      </c>
      <c r="F39" s="91" t="s">
        <v>40</v>
      </c>
      <c r="G39" s="97" t="s">
        <v>98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2"/>
      <c r="T39" s="83"/>
    </row>
    <row r="40" spans="1:20" s="3" customFormat="1" ht="17.25" customHeight="1" x14ac:dyDescent="0.2">
      <c r="A40" s="93">
        <v>18</v>
      </c>
      <c r="B40" s="91">
        <v>80</v>
      </c>
      <c r="C40" s="81"/>
      <c r="D40" s="92" t="s">
        <v>90</v>
      </c>
      <c r="E40" s="81" t="s">
        <v>91</v>
      </c>
      <c r="F40" s="81" t="s">
        <v>99</v>
      </c>
      <c r="G40" s="97" t="s">
        <v>98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2"/>
      <c r="T40" s="83"/>
    </row>
    <row r="41" spans="1:20" s="3" customFormat="1" ht="17.25" customHeight="1" x14ac:dyDescent="0.2">
      <c r="A41" s="93">
        <v>19</v>
      </c>
      <c r="B41" s="91">
        <v>74</v>
      </c>
      <c r="C41" s="81"/>
      <c r="D41" s="92" t="s">
        <v>92</v>
      </c>
      <c r="E41" s="81" t="s">
        <v>93</v>
      </c>
      <c r="F41" s="81" t="s">
        <v>39</v>
      </c>
      <c r="G41" s="97" t="s">
        <v>98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2"/>
      <c r="T41" s="83"/>
    </row>
    <row r="42" spans="1:20" s="3" customFormat="1" ht="17.25" customHeight="1" x14ac:dyDescent="0.2">
      <c r="A42" s="93">
        <v>20</v>
      </c>
      <c r="B42" s="91">
        <v>6</v>
      </c>
      <c r="C42" s="81"/>
      <c r="D42" s="92" t="s">
        <v>94</v>
      </c>
      <c r="E42" s="81" t="s">
        <v>95</v>
      </c>
      <c r="F42" s="81" t="s">
        <v>99</v>
      </c>
      <c r="G42" s="97" t="s">
        <v>98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2"/>
      <c r="T42" s="83"/>
    </row>
    <row r="43" spans="1:20" s="3" customFormat="1" ht="17.25" customHeight="1" thickBot="1" x14ac:dyDescent="0.25">
      <c r="A43" s="94">
        <v>21</v>
      </c>
      <c r="B43" s="95">
        <v>3</v>
      </c>
      <c r="C43" s="85"/>
      <c r="D43" s="96" t="s">
        <v>96</v>
      </c>
      <c r="E43" s="85" t="s">
        <v>97</v>
      </c>
      <c r="F43" s="85" t="s">
        <v>99</v>
      </c>
      <c r="G43" s="98" t="s">
        <v>98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6"/>
      <c r="T43" s="87"/>
    </row>
    <row r="44" spans="1:20" ht="8.25" customHeight="1" thickTop="1" thickBot="1" x14ac:dyDescent="0.25">
      <c r="A44" s="18"/>
      <c r="B44" s="17"/>
      <c r="C44" s="17"/>
      <c r="D44" s="18"/>
      <c r="E44" s="53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 thickTop="1" x14ac:dyDescent="0.2">
      <c r="A45" s="121" t="s">
        <v>5</v>
      </c>
      <c r="B45" s="119"/>
      <c r="C45" s="119"/>
      <c r="D45" s="119"/>
      <c r="E45" s="72"/>
      <c r="F45" s="72"/>
      <c r="G45" s="72"/>
      <c r="H45" s="119" t="s">
        <v>6</v>
      </c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20"/>
    </row>
    <row r="46" spans="1:20" ht="15" x14ac:dyDescent="0.2">
      <c r="A46" s="73" t="s">
        <v>54</v>
      </c>
      <c r="B46" s="23"/>
      <c r="C46" s="69"/>
      <c r="D46" s="16"/>
      <c r="E46" s="54"/>
      <c r="F46" s="16"/>
      <c r="G46" s="39"/>
      <c r="M46" s="12"/>
      <c r="N46" s="12"/>
      <c r="O46" s="12"/>
      <c r="P46" s="24" t="s">
        <v>33</v>
      </c>
      <c r="Q46" s="78">
        <v>6</v>
      </c>
      <c r="R46" s="38"/>
      <c r="S46" s="74" t="s">
        <v>31</v>
      </c>
      <c r="T46" s="75">
        <f>COUNTIF(F$21:F154,"ЗМС")</f>
        <v>0</v>
      </c>
    </row>
    <row r="47" spans="1:20" ht="15" x14ac:dyDescent="0.2">
      <c r="A47" s="73" t="s">
        <v>55</v>
      </c>
      <c r="B47" s="23"/>
      <c r="C47" s="70"/>
      <c r="D47" s="22"/>
      <c r="E47" s="55"/>
      <c r="F47" s="22"/>
      <c r="G47" s="40"/>
      <c r="M47" s="12"/>
      <c r="N47" s="12"/>
      <c r="O47" s="12"/>
      <c r="P47" s="24" t="s">
        <v>26</v>
      </c>
      <c r="Q47" s="78">
        <f>Q48+Q53</f>
        <v>21</v>
      </c>
      <c r="R47" s="12"/>
      <c r="S47" s="74" t="s">
        <v>20</v>
      </c>
      <c r="T47" s="75">
        <f>COUNTIF(F$20:F153,"МСМК")</f>
        <v>0</v>
      </c>
    </row>
    <row r="48" spans="1:20" ht="15" x14ac:dyDescent="0.2">
      <c r="A48" s="73" t="s">
        <v>48</v>
      </c>
      <c r="B48" s="23"/>
      <c r="C48" s="43"/>
      <c r="D48" s="22"/>
      <c r="E48" s="55"/>
      <c r="F48" s="22"/>
      <c r="G48" s="40"/>
      <c r="M48" s="12"/>
      <c r="N48" s="12"/>
      <c r="O48" s="12"/>
      <c r="P48" s="24" t="s">
        <v>27</v>
      </c>
      <c r="Q48" s="78">
        <f>Q49+Q50+Q52</f>
        <v>21</v>
      </c>
      <c r="R48" s="12"/>
      <c r="S48" s="74" t="s">
        <v>22</v>
      </c>
      <c r="T48" s="75">
        <f>COUNTIF(F$20:F43,"МС")</f>
        <v>0</v>
      </c>
    </row>
    <row r="49" spans="1:20" ht="15" x14ac:dyDescent="0.2">
      <c r="A49" s="73" t="s">
        <v>114</v>
      </c>
      <c r="B49" s="23"/>
      <c r="C49" s="43"/>
      <c r="D49" s="22"/>
      <c r="E49" s="55"/>
      <c r="F49" s="22"/>
      <c r="G49" s="40"/>
      <c r="M49" s="12"/>
      <c r="N49" s="12"/>
      <c r="O49" s="12"/>
      <c r="P49" s="24" t="s">
        <v>28</v>
      </c>
      <c r="Q49" s="78">
        <f>COUNT(A23:A43)</f>
        <v>21</v>
      </c>
      <c r="R49" s="12"/>
      <c r="S49" s="74" t="s">
        <v>32</v>
      </c>
      <c r="T49" s="75">
        <f>COUNTIF(F$19:F43,"КМС")</f>
        <v>5</v>
      </c>
    </row>
    <row r="50" spans="1:20" ht="15" x14ac:dyDescent="0.2">
      <c r="A50" s="41"/>
      <c r="B50" s="6"/>
      <c r="C50" s="71"/>
      <c r="D50" s="22"/>
      <c r="E50" s="55"/>
      <c r="F50" s="22"/>
      <c r="G50" s="40"/>
      <c r="M50" s="12"/>
      <c r="N50" s="12"/>
      <c r="O50" s="12"/>
      <c r="P50" s="24" t="s">
        <v>29</v>
      </c>
      <c r="Q50" s="78">
        <f>COUNTIF(A23:A43,"НФ")</f>
        <v>0</v>
      </c>
      <c r="R50" s="12"/>
      <c r="S50" s="74" t="s">
        <v>36</v>
      </c>
      <c r="T50" s="75">
        <f>COUNTIF(F$22:F155,"1 СР")</f>
        <v>2</v>
      </c>
    </row>
    <row r="51" spans="1:20" ht="15" x14ac:dyDescent="0.2">
      <c r="A51" s="41"/>
      <c r="B51" s="6"/>
      <c r="C51" s="71"/>
      <c r="D51" s="22"/>
      <c r="E51" s="55"/>
      <c r="F51" s="22"/>
      <c r="G51" s="40"/>
      <c r="M51" s="12"/>
      <c r="N51" s="12"/>
      <c r="O51" s="12"/>
      <c r="P51" s="74" t="s">
        <v>41</v>
      </c>
      <c r="Q51" s="79">
        <f>COUNTIF(A23:A43,"ЛИМ")</f>
        <v>0</v>
      </c>
      <c r="R51" s="12"/>
      <c r="S51" s="74" t="s">
        <v>39</v>
      </c>
      <c r="T51" s="75">
        <f>COUNTIF(F$19:F153,"2 СР")</f>
        <v>6</v>
      </c>
    </row>
    <row r="52" spans="1:20" ht="15" x14ac:dyDescent="0.2">
      <c r="A52" s="25"/>
      <c r="B52" s="23"/>
      <c r="C52" s="43"/>
      <c r="D52" s="22"/>
      <c r="E52" s="55"/>
      <c r="F52" s="22"/>
      <c r="G52" s="40"/>
      <c r="M52" s="12"/>
      <c r="N52" s="12"/>
      <c r="O52" s="12"/>
      <c r="P52" s="24" t="s">
        <v>34</v>
      </c>
      <c r="Q52" s="78">
        <f>COUNTIF(A23:A43,"ДСКВ")</f>
        <v>0</v>
      </c>
      <c r="R52" s="12"/>
      <c r="S52" s="74" t="s">
        <v>40</v>
      </c>
      <c r="T52" s="75">
        <f>COUNTIF(F$21:F156,"3 СР")</f>
        <v>5</v>
      </c>
    </row>
    <row r="53" spans="1:20" ht="15" x14ac:dyDescent="0.2">
      <c r="A53" s="25"/>
      <c r="B53" s="23"/>
      <c r="C53" s="43"/>
      <c r="D53" s="22"/>
      <c r="E53" s="55"/>
      <c r="F53" s="22"/>
      <c r="G53" s="40"/>
      <c r="M53" s="12"/>
      <c r="N53" s="12"/>
      <c r="O53" s="12"/>
      <c r="P53" s="24" t="s">
        <v>30</v>
      </c>
      <c r="Q53" s="78">
        <f>COUNTIF(A23:A43,"НС")</f>
        <v>0</v>
      </c>
      <c r="R53" s="12"/>
      <c r="S53" s="74"/>
      <c r="T53" s="76"/>
    </row>
    <row r="54" spans="1:20" ht="6.75" customHeight="1" x14ac:dyDescent="0.2">
      <c r="A54" s="41"/>
      <c r="B54" s="13"/>
      <c r="C54" s="13"/>
      <c r="D54" s="6"/>
      <c r="E54" s="5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2"/>
    </row>
    <row r="55" spans="1:20" ht="15.75" x14ac:dyDescent="0.2">
      <c r="A55" s="118" t="s">
        <v>3</v>
      </c>
      <c r="B55" s="103"/>
      <c r="C55" s="103"/>
      <c r="D55" s="103"/>
      <c r="E55" s="103"/>
      <c r="F55" s="103" t="s">
        <v>10</v>
      </c>
      <c r="G55" s="103"/>
      <c r="H55" s="103"/>
      <c r="I55" s="103"/>
      <c r="J55" s="103"/>
      <c r="K55" s="103" t="s">
        <v>4</v>
      </c>
      <c r="L55" s="103"/>
      <c r="M55" s="103"/>
      <c r="N55" s="103"/>
      <c r="O55" s="103"/>
      <c r="P55" s="103"/>
      <c r="Q55" s="103"/>
      <c r="R55" s="103" t="s">
        <v>49</v>
      </c>
      <c r="S55" s="103"/>
      <c r="T55" s="124"/>
    </row>
    <row r="56" spans="1:20" s="67" customFormat="1" ht="15.75" x14ac:dyDescent="0.2">
      <c r="A56" s="63"/>
      <c r="B56" s="64"/>
      <c r="C56" s="64"/>
      <c r="D56" s="64"/>
      <c r="E56" s="64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6"/>
    </row>
    <row r="57" spans="1:20" s="67" customFormat="1" ht="15.75" x14ac:dyDescent="0.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8"/>
    </row>
    <row r="58" spans="1:20" x14ac:dyDescent="0.2">
      <c r="A58" s="8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77"/>
      <c r="Q58" s="67"/>
      <c r="R58" s="67"/>
      <c r="S58" s="67"/>
      <c r="T58" s="89"/>
    </row>
    <row r="59" spans="1:20" x14ac:dyDescent="0.2">
      <c r="A59" s="60"/>
      <c r="B59" s="77"/>
      <c r="C59" s="77"/>
      <c r="D59" s="77"/>
      <c r="E59" s="5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45"/>
    </row>
    <row r="60" spans="1:20" x14ac:dyDescent="0.2">
      <c r="A60" s="60"/>
      <c r="B60" s="77"/>
      <c r="C60" s="77"/>
      <c r="D60" s="77"/>
      <c r="E60" s="5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45"/>
    </row>
    <row r="61" spans="1:20" ht="16.5" thickBot="1" x14ac:dyDescent="0.25">
      <c r="A61" s="138" t="s">
        <v>38</v>
      </c>
      <c r="B61" s="102"/>
      <c r="C61" s="102"/>
      <c r="D61" s="102"/>
      <c r="E61" s="102"/>
      <c r="F61" s="102" t="str">
        <f>G17</f>
        <v>ЛЫСАК А.Н. (1к.,Кемерово)</v>
      </c>
      <c r="G61" s="102"/>
      <c r="H61" s="102"/>
      <c r="I61" s="102"/>
      <c r="J61" s="102"/>
      <c r="K61" s="102" t="str">
        <f>G18</f>
        <v>ПАВЛОВ В.В. (1к.,Кемерово)</v>
      </c>
      <c r="L61" s="102"/>
      <c r="M61" s="102"/>
      <c r="N61" s="102"/>
      <c r="O61" s="102"/>
      <c r="P61" s="102"/>
      <c r="Q61" s="102"/>
      <c r="R61" s="102" t="str">
        <f>G19</f>
        <v>СТЕПАНОВА С.Н. (ВК.,г.Кемерово)</v>
      </c>
      <c r="S61" s="102"/>
      <c r="T61" s="125"/>
    </row>
    <row r="62" spans="1:20" ht="13.5" thickTop="1" x14ac:dyDescent="0.2"/>
  </sheetData>
  <sortState ref="B23:AG32">
    <sortCondition descending="1" ref="Q23:Q32"/>
  </sortState>
  <mergeCells count="40">
    <mergeCell ref="K61:Q61"/>
    <mergeCell ref="R55:T55"/>
    <mergeCell ref="R61:T61"/>
    <mergeCell ref="A8:T8"/>
    <mergeCell ref="H21:O21"/>
    <mergeCell ref="P21:P22"/>
    <mergeCell ref="Q21:Q22"/>
    <mergeCell ref="S21:S22"/>
    <mergeCell ref="T21:T22"/>
    <mergeCell ref="A10:T10"/>
    <mergeCell ref="A11:T11"/>
    <mergeCell ref="H16:T16"/>
    <mergeCell ref="H17:T17"/>
    <mergeCell ref="H18:T18"/>
    <mergeCell ref="A61:E61"/>
    <mergeCell ref="A12:T12"/>
    <mergeCell ref="H15:T15"/>
    <mergeCell ref="B21:B22"/>
    <mergeCell ref="C21:C22"/>
    <mergeCell ref="A55:E55"/>
    <mergeCell ref="H45:T45"/>
    <mergeCell ref="A45:D45"/>
    <mergeCell ref="F55:J55"/>
    <mergeCell ref="A21:A22"/>
    <mergeCell ref="A5:T5"/>
    <mergeCell ref="F61:J61"/>
    <mergeCell ref="K55:Q55"/>
    <mergeCell ref="A1:T1"/>
    <mergeCell ref="A2:T2"/>
    <mergeCell ref="A3:T3"/>
    <mergeCell ref="A4:T4"/>
    <mergeCell ref="R21:R22"/>
    <mergeCell ref="A6:T6"/>
    <mergeCell ref="A7:T7"/>
    <mergeCell ref="A9:T9"/>
    <mergeCell ref="D21:D22"/>
    <mergeCell ref="E21:E22"/>
    <mergeCell ref="F21:F22"/>
    <mergeCell ref="G21:G22"/>
    <mergeCell ref="A15:G15"/>
  </mergeCells>
  <conditionalFormatting sqref="P52:P54 P1:P14 P19:P50 P56:P60 P62:P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1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2021-09-02T15:43:18Z</dcterms:modified>
</cp:coreProperties>
</file>