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время'!$A$1:$K$52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4" i="2" l="1"/>
  <c r="K42" i="2"/>
  <c r="I44" i="2" l="1"/>
  <c r="I43" i="2"/>
  <c r="I42" i="2"/>
  <c r="I40" i="2" s="1"/>
  <c r="I39" i="2" s="1"/>
  <c r="I41" i="2"/>
  <c r="J52" i="2" l="1"/>
  <c r="K43" i="2" l="1"/>
  <c r="K41" i="2"/>
  <c r="H52" i="2" l="1"/>
  <c r="E52" i="2"/>
  <c r="K40" i="2"/>
  <c r="K39" i="2"/>
  <c r="K38" i="2"/>
</calcChain>
</file>

<file path=xl/sharedStrings.xml><?xml version="1.0" encoding="utf-8"?>
<sst xmlns="http://schemas.openxmlformats.org/spreadsheetml/2006/main" count="134" uniqueCount="101">
  <si>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</si>
  <si>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</si>
  <si>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</si>
  <si>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</si>
  <si>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</si>
  <si>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</si>
  <si>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</si>
  <si>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</si>
  <si>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</si>
  <si>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</si>
  <si>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</si>
  <si>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</si>
  <si>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</si>
  <si>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</si>
  <si>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</si>
  <si>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</si>
  <si>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</si>
  <si>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</si>
  <si>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</si>
  <si>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</si>
  <si>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</si>
  <si>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</si>
  <si>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</si>
  <si>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</si>
  <si>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</si>
  <si>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</si>
  <si>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</si>
  <si>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</si>
  <si>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</si>
  <si>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</si>
  <si>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</si>
  <si>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</si>
  <si>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</si>
  <si>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</si>
  <si>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</si>
  <si>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</si>
  <si>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</si>
  <si>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</si>
  <si>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</si>
  <si>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</si>
  <si>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</si>
  <si>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</si>
  <si>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</si>
  <si>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</si>
  <si>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</si>
  <si>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</si>
  <si>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</si>
  <si>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</si>
  <si>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</si>
  <si>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</si>
  <si>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СПб ГБПОУ "Олимпийские надежды"</t>
  </si>
  <si>
    <t>Температура: +18</t>
  </si>
  <si>
    <t>Карпинский Константин</t>
  </si>
  <si>
    <t>Иванов Егор</t>
  </si>
  <si>
    <t>Туржов Константин</t>
  </si>
  <si>
    <t>Юноши 13-14 лет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</si>
  <si>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</si>
  <si>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</si>
  <si>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Козий Федор</t>
  </si>
  <si>
    <t>Вакуленко Матвей</t>
  </si>
  <si>
    <t>Палащенко Максим</t>
  </si>
  <si>
    <t>100 647 744 59</t>
  </si>
  <si>
    <t>100 802 145 36</t>
  </si>
  <si>
    <t>101 161 014 05</t>
  </si>
  <si>
    <t>100 914 312 71</t>
  </si>
  <si>
    <t>101 130 226 63</t>
  </si>
  <si>
    <t>101 389 235 82</t>
  </si>
  <si>
    <t>ГБУ ДО "Московская академия велосипедного спорта"</t>
  </si>
  <si>
    <t>ГБУ СШОР Петродворцового р-на СПБ</t>
  </si>
  <si>
    <t>ГБУ СШОР Петродворцового р-на СПб</t>
  </si>
  <si>
    <t>БУКОВА О.Ю. (IК, г. Пенза)</t>
  </si>
  <si>
    <t>Галичев Марк</t>
  </si>
  <si>
    <t>б/р</t>
  </si>
  <si>
    <t>Комитет по физической культуре и спорту города Санкт-Петербурга</t>
  </si>
  <si>
    <t>РОО "Федерация велосипедного спорта Санкт-Петербурга"</t>
  </si>
  <si>
    <t>ГБПОУ "Олимпийские надежды"</t>
  </si>
  <si>
    <t>100 978 425 67</t>
  </si>
  <si>
    <t>Чаплин Святослав</t>
  </si>
  <si>
    <t>ГБПОУ "МССУОР № 2 Москомспорта"</t>
  </si>
  <si>
    <t>101 419 115 86</t>
  </si>
  <si>
    <t>Иванов Данила</t>
  </si>
  <si>
    <t>101 428 705 73</t>
  </si>
  <si>
    <t>Абросимов Никита</t>
  </si>
  <si>
    <t>101 429 301 87</t>
  </si>
  <si>
    <t>Гунчев Михаил</t>
  </si>
  <si>
    <t>ГБУ СШОР "Петродворцового р-на СПб"</t>
  </si>
  <si>
    <t>101 427 840 81</t>
  </si>
  <si>
    <t>Семенов Максим</t>
  </si>
  <si>
    <t>101 429 309 95</t>
  </si>
  <si>
    <t>101 405 675 32</t>
  </si>
  <si>
    <t>Стрельцов Андрей</t>
  </si>
  <si>
    <t>101 400 408 03</t>
  </si>
  <si>
    <t>Ломейко Тимур</t>
  </si>
  <si>
    <t xml:space="preserve"> МЕСТО ПРОВЕДЕНИЯ: г. Санкт-Петербург</t>
  </si>
  <si>
    <t xml:space="preserve"> ДАТА ПРОВЕДЕНИЯ: 25 мая 2023 года </t>
  </si>
  <si>
    <t>№ ЕКП 2023:29861</t>
  </si>
  <si>
    <t>ДОЛГИХ А.Б. (IК, г. Санкт-Петербург)</t>
  </si>
  <si>
    <t xml:space="preserve">НАЗВАНИЕ ТРАССЫ / РЕГ.НОМЕР: Велодром </t>
  </si>
  <si>
    <t>1 сп.р.</t>
  </si>
  <si>
    <t>3 сп.р.</t>
  </si>
  <si>
    <t>2 сп.р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</si>
</sst>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14" fontId="20" fillId="0" borderId="24" xfId="2" applyNumberFormat="1" applyFont="1" applyBorder="1" applyAlignment="1">
      <alignment horizont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Z52"/>
  <sheetViews>
    <sheetView tabSelected="1" view="pageBreakPreview" topLeftCell="A19" zoomScale="93" zoomScaleNormal="100" zoomScaleSheetLayoutView="93" zoomScalePageLayoutView="95" workbookViewId="0">
      <selection activeCell="H32" sqref="H32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85546875" style="1" customWidth="1"/>
    <col min="8" max="8" width="34.5703125" style="1" customWidth="1"/>
    <col min="9" max="9" width="27.42578125" style="1" customWidth="1"/>
    <col min="10" max="10" width="16.140625" style="1" customWidth="1"/>
    <col min="11" max="11" width="16.7109375" style="1" customWidth="1"/>
    <col min="12" max="1014" width="9.140625" style="1"/>
  </cols>
  <sheetData>
    <row r="1" spans="1:11" ht="22.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2.5" customHeight="1" x14ac:dyDescent="0.2">
      <c r="A2" s="100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2.5" customHeight="1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2.5" customHeight="1" x14ac:dyDescent="0.2">
      <c r="A4" s="100" t="s">
        <v>74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1" customHeight="1" x14ac:dyDescent="0.2">
      <c r="A5" s="100" t="s">
        <v>75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3" customFormat="1" ht="28.5" x14ac:dyDescent="0.2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s="3" customFormat="1" ht="18" customHeight="1" x14ac:dyDescent="0.2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3" customFormat="1" ht="6" customHeight="1" thickBo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18" customHeight="1" thickTop="1" x14ac:dyDescent="0.2">
      <c r="A9" s="99" t="s">
        <v>4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8" customHeight="1" x14ac:dyDescent="0.2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9.5" customHeight="1" x14ac:dyDescent="0.2">
      <c r="A11" s="90" t="s">
        <v>55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.75" x14ac:dyDescent="0.2">
      <c r="A13" s="92" t="s">
        <v>93</v>
      </c>
      <c r="B13" s="92"/>
      <c r="C13" s="92"/>
      <c r="D13" s="92"/>
      <c r="E13" s="4"/>
      <c r="F13" s="4"/>
      <c r="H13" s="66" t="s">
        <v>56</v>
      </c>
      <c r="I13" s="4"/>
      <c r="J13" s="5"/>
      <c r="K13" s="6" t="s">
        <v>6</v>
      </c>
    </row>
    <row r="14" spans="1:11" ht="15.75" x14ac:dyDescent="0.2">
      <c r="A14" s="93" t="s">
        <v>94</v>
      </c>
      <c r="B14" s="93"/>
      <c r="C14" s="93"/>
      <c r="D14" s="93"/>
      <c r="E14" s="7"/>
      <c r="F14" s="7"/>
      <c r="H14" s="67" t="s">
        <v>57</v>
      </c>
      <c r="I14" s="7"/>
      <c r="J14" s="8"/>
      <c r="K14" s="70" t="s">
        <v>95</v>
      </c>
    </row>
    <row r="15" spans="1:11" ht="15" x14ac:dyDescent="0.2">
      <c r="A15" s="94" t="s">
        <v>7</v>
      </c>
      <c r="B15" s="94"/>
      <c r="C15" s="94"/>
      <c r="D15" s="94"/>
      <c r="E15" s="94"/>
      <c r="F15" s="94"/>
      <c r="G15" s="94"/>
      <c r="H15" s="94"/>
      <c r="I15" s="95" t="s">
        <v>8</v>
      </c>
      <c r="J15" s="95"/>
      <c r="K15" s="95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84" t="s">
        <v>97</v>
      </c>
      <c r="J16" s="84"/>
      <c r="K16" s="84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44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70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96</v>
      </c>
      <c r="I19" s="20" t="s">
        <v>43</v>
      </c>
      <c r="J19" s="63">
        <v>330</v>
      </c>
      <c r="K19" s="64">
        <v>330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7">
        <v>1</v>
      </c>
      <c r="B22" s="72">
        <v>831</v>
      </c>
      <c r="C22" s="74" t="s">
        <v>61</v>
      </c>
      <c r="D22" s="73" t="s">
        <v>52</v>
      </c>
      <c r="E22" s="78">
        <v>40045</v>
      </c>
      <c r="F22" s="74" t="s">
        <v>98</v>
      </c>
      <c r="G22" s="74" t="s">
        <v>49</v>
      </c>
      <c r="H22" s="74" t="s">
        <v>50</v>
      </c>
      <c r="I22" s="75">
        <v>3.8912037037037035E-4</v>
      </c>
      <c r="J22" s="61"/>
      <c r="K22" s="62"/>
    </row>
    <row r="23" spans="1:11" s="30" customFormat="1" ht="27" customHeight="1" x14ac:dyDescent="0.2">
      <c r="A23" s="77">
        <v>2</v>
      </c>
      <c r="B23" s="72">
        <v>525</v>
      </c>
      <c r="C23" s="74" t="s">
        <v>62</v>
      </c>
      <c r="D23" s="73" t="s">
        <v>58</v>
      </c>
      <c r="E23" s="78">
        <v>40193</v>
      </c>
      <c r="F23" s="74" t="s">
        <v>99</v>
      </c>
      <c r="G23" s="74" t="s">
        <v>48</v>
      </c>
      <c r="H23" s="76" t="s">
        <v>67</v>
      </c>
      <c r="I23" s="75">
        <v>4.0844907407407404E-4</v>
      </c>
      <c r="J23" s="61"/>
      <c r="K23" s="62"/>
    </row>
    <row r="24" spans="1:11" s="30" customFormat="1" ht="27" customHeight="1" x14ac:dyDescent="0.2">
      <c r="A24" s="77">
        <v>3</v>
      </c>
      <c r="B24" s="72">
        <v>66</v>
      </c>
      <c r="C24" s="74" t="s">
        <v>64</v>
      </c>
      <c r="D24" s="73" t="s">
        <v>59</v>
      </c>
      <c r="E24" s="78">
        <v>40430</v>
      </c>
      <c r="F24" s="74" t="s">
        <v>98</v>
      </c>
      <c r="G24" s="74" t="s">
        <v>49</v>
      </c>
      <c r="H24" s="74" t="s">
        <v>50</v>
      </c>
      <c r="I24" s="75">
        <v>4.1412037037037041E-4</v>
      </c>
      <c r="J24" s="61"/>
      <c r="K24" s="62"/>
    </row>
    <row r="25" spans="1:11" s="30" customFormat="1" ht="27" customHeight="1" x14ac:dyDescent="0.2">
      <c r="A25" s="77">
        <v>4</v>
      </c>
      <c r="B25" s="72">
        <v>697</v>
      </c>
      <c r="C25" s="74" t="s">
        <v>76</v>
      </c>
      <c r="D25" s="73" t="s">
        <v>77</v>
      </c>
      <c r="E25" s="78">
        <v>39861</v>
      </c>
      <c r="F25" s="74" t="s">
        <v>98</v>
      </c>
      <c r="G25" s="74" t="s">
        <v>48</v>
      </c>
      <c r="H25" s="74" t="s">
        <v>78</v>
      </c>
      <c r="I25" s="75">
        <v>4.2152777777777778E-4</v>
      </c>
      <c r="J25" s="61"/>
      <c r="K25" s="62"/>
    </row>
    <row r="26" spans="1:11" s="30" customFormat="1" ht="27" customHeight="1" x14ac:dyDescent="0.2">
      <c r="A26" s="77">
        <v>5</v>
      </c>
      <c r="B26" s="72">
        <v>538</v>
      </c>
      <c r="C26" s="74" t="s">
        <v>63</v>
      </c>
      <c r="D26" s="73" t="s">
        <v>53</v>
      </c>
      <c r="E26" s="78">
        <v>40257</v>
      </c>
      <c r="F26" s="74" t="s">
        <v>99</v>
      </c>
      <c r="G26" s="74" t="s">
        <v>48</v>
      </c>
      <c r="H26" s="76" t="s">
        <v>67</v>
      </c>
      <c r="I26" s="75">
        <v>4.2743055555555563E-4</v>
      </c>
      <c r="J26" s="61"/>
      <c r="K26" s="62"/>
    </row>
    <row r="27" spans="1:11" s="30" customFormat="1" ht="27" customHeight="1" x14ac:dyDescent="0.2">
      <c r="A27" s="77">
        <v>6</v>
      </c>
      <c r="B27" s="72">
        <v>33</v>
      </c>
      <c r="C27" s="74" t="s">
        <v>79</v>
      </c>
      <c r="D27" s="73" t="s">
        <v>80</v>
      </c>
      <c r="E27" s="78">
        <v>40496</v>
      </c>
      <c r="F27" s="74" t="s">
        <v>99</v>
      </c>
      <c r="G27" s="74" t="s">
        <v>49</v>
      </c>
      <c r="H27" s="74" t="s">
        <v>50</v>
      </c>
      <c r="I27" s="75">
        <v>4.4641203703703705E-4</v>
      </c>
      <c r="J27" s="61"/>
      <c r="K27" s="62"/>
    </row>
    <row r="28" spans="1:11" s="30" customFormat="1" ht="27" customHeight="1" x14ac:dyDescent="0.2">
      <c r="A28" s="77">
        <v>7</v>
      </c>
      <c r="B28" s="72">
        <v>65</v>
      </c>
      <c r="C28" s="74" t="s">
        <v>81</v>
      </c>
      <c r="D28" s="73" t="s">
        <v>82</v>
      </c>
      <c r="E28" s="78">
        <v>40078</v>
      </c>
      <c r="F28" s="74" t="s">
        <v>72</v>
      </c>
      <c r="G28" s="74" t="s">
        <v>49</v>
      </c>
      <c r="H28" s="76" t="s">
        <v>50</v>
      </c>
      <c r="I28" s="75">
        <v>4.5312499999999997E-4</v>
      </c>
      <c r="J28" s="61"/>
      <c r="K28" s="62"/>
    </row>
    <row r="29" spans="1:11" s="30" customFormat="1" ht="27" customHeight="1" x14ac:dyDescent="0.2">
      <c r="A29" s="77">
        <v>8</v>
      </c>
      <c r="B29" s="72">
        <v>596</v>
      </c>
      <c r="C29" s="74" t="s">
        <v>66</v>
      </c>
      <c r="D29" s="73" t="s">
        <v>60</v>
      </c>
      <c r="E29" s="78">
        <v>39892</v>
      </c>
      <c r="F29" s="74" t="s">
        <v>98</v>
      </c>
      <c r="G29" s="74" t="s">
        <v>49</v>
      </c>
      <c r="H29" s="74" t="s">
        <v>69</v>
      </c>
      <c r="I29" s="75">
        <v>4.6446759259259266E-4</v>
      </c>
      <c r="J29" s="61"/>
      <c r="K29" s="62"/>
    </row>
    <row r="30" spans="1:11" s="30" customFormat="1" ht="27" customHeight="1" x14ac:dyDescent="0.2">
      <c r="A30" s="77">
        <v>9</v>
      </c>
      <c r="B30" s="72">
        <v>478</v>
      </c>
      <c r="C30" s="74" t="s">
        <v>89</v>
      </c>
      <c r="D30" s="73" t="s">
        <v>71</v>
      </c>
      <c r="E30" s="78">
        <v>40136</v>
      </c>
      <c r="F30" s="74" t="s">
        <v>98</v>
      </c>
      <c r="G30" s="74" t="s">
        <v>49</v>
      </c>
      <c r="H30" s="76" t="s">
        <v>68</v>
      </c>
      <c r="I30" s="75">
        <v>4.715277777777778E-4</v>
      </c>
      <c r="J30" s="61"/>
      <c r="K30" s="62"/>
    </row>
    <row r="31" spans="1:11" s="30" customFormat="1" ht="27" customHeight="1" x14ac:dyDescent="0.2">
      <c r="A31" s="77">
        <v>10</v>
      </c>
      <c r="B31" s="72">
        <v>93</v>
      </c>
      <c r="C31" s="74" t="s">
        <v>83</v>
      </c>
      <c r="D31" s="73" t="s">
        <v>84</v>
      </c>
      <c r="E31" s="78">
        <v>39853</v>
      </c>
      <c r="F31" s="74" t="s">
        <v>98</v>
      </c>
      <c r="G31" s="74" t="s">
        <v>49</v>
      </c>
      <c r="H31" s="74" t="s">
        <v>85</v>
      </c>
      <c r="I31" s="75">
        <v>4.8252314814814816E-4</v>
      </c>
      <c r="J31" s="61"/>
      <c r="K31" s="62"/>
    </row>
    <row r="32" spans="1:11" s="30" customFormat="1" ht="27" customHeight="1" x14ac:dyDescent="0.2">
      <c r="A32" s="77">
        <v>11</v>
      </c>
      <c r="B32" s="72">
        <v>18</v>
      </c>
      <c r="C32" s="74" t="s">
        <v>86</v>
      </c>
      <c r="D32" s="73" t="s">
        <v>87</v>
      </c>
      <c r="E32" s="78">
        <v>40214</v>
      </c>
      <c r="F32" s="74" t="s">
        <v>72</v>
      </c>
      <c r="G32" s="74" t="s">
        <v>49</v>
      </c>
      <c r="H32" s="74" t="s">
        <v>50</v>
      </c>
      <c r="I32" s="75">
        <v>4.866898148148148E-4</v>
      </c>
      <c r="J32" s="61"/>
      <c r="K32" s="62"/>
    </row>
    <row r="33" spans="1:11" s="30" customFormat="1" ht="27" customHeight="1" x14ac:dyDescent="0.2">
      <c r="A33" s="77">
        <v>12</v>
      </c>
      <c r="B33" s="72">
        <v>92</v>
      </c>
      <c r="C33" s="74" t="s">
        <v>88</v>
      </c>
      <c r="D33" s="73" t="s">
        <v>90</v>
      </c>
      <c r="E33" s="78">
        <v>39832</v>
      </c>
      <c r="F33" s="74" t="s">
        <v>98</v>
      </c>
      <c r="G33" s="74" t="s">
        <v>49</v>
      </c>
      <c r="H33" s="76" t="s">
        <v>68</v>
      </c>
      <c r="I33" s="75">
        <v>4.9525462962962956E-4</v>
      </c>
      <c r="J33" s="61"/>
      <c r="K33" s="62"/>
    </row>
    <row r="34" spans="1:11" s="30" customFormat="1" ht="27" customHeight="1" x14ac:dyDescent="0.2">
      <c r="A34" s="77">
        <v>13</v>
      </c>
      <c r="B34" s="72">
        <v>123</v>
      </c>
      <c r="C34" s="74" t="s">
        <v>91</v>
      </c>
      <c r="D34" s="73" t="s">
        <v>92</v>
      </c>
      <c r="E34" s="78">
        <v>40032</v>
      </c>
      <c r="F34" s="74" t="s">
        <v>72</v>
      </c>
      <c r="G34" s="74" t="s">
        <v>49</v>
      </c>
      <c r="H34" s="74" t="s">
        <v>50</v>
      </c>
      <c r="I34" s="75">
        <v>4.982638888888888E-4</v>
      </c>
      <c r="J34" s="61"/>
      <c r="K34" s="62"/>
    </row>
    <row r="35" spans="1:11" s="30" customFormat="1" ht="27" customHeight="1" x14ac:dyDescent="0.2">
      <c r="A35" s="77">
        <v>14</v>
      </c>
      <c r="B35" s="72">
        <v>198</v>
      </c>
      <c r="C35" s="74" t="s">
        <v>65</v>
      </c>
      <c r="D35" s="73" t="s">
        <v>54</v>
      </c>
      <c r="E35" s="78">
        <v>40032</v>
      </c>
      <c r="F35" s="74" t="s">
        <v>98</v>
      </c>
      <c r="G35" s="74" t="s">
        <v>49</v>
      </c>
      <c r="H35" s="74" t="s">
        <v>68</v>
      </c>
      <c r="I35" s="75">
        <v>5.0243055555555555E-4</v>
      </c>
      <c r="J35" s="61"/>
      <c r="K35" s="62"/>
    </row>
    <row r="36" spans="1:11" ht="16.5" thickBot="1" x14ac:dyDescent="0.25">
      <c r="A36" s="31"/>
      <c r="B36" s="32"/>
      <c r="C36" s="32"/>
      <c r="D36" s="33"/>
      <c r="E36" s="34"/>
      <c r="F36" s="35"/>
      <c r="G36" s="34"/>
      <c r="H36" s="34"/>
      <c r="I36" s="36"/>
      <c r="J36" s="36"/>
      <c r="K36" s="36"/>
    </row>
    <row r="37" spans="1:11" ht="13.5" thickTop="1" x14ac:dyDescent="0.2">
      <c r="A37" s="85" t="s">
        <v>28</v>
      </c>
      <c r="B37" s="85"/>
      <c r="C37" s="85"/>
      <c r="D37" s="85"/>
      <c r="E37" s="52"/>
      <c r="F37" s="52"/>
      <c r="G37" s="52"/>
      <c r="H37" s="86" t="s">
        <v>29</v>
      </c>
      <c r="I37" s="86"/>
      <c r="J37" s="86"/>
      <c r="K37" s="86"/>
    </row>
    <row r="38" spans="1:11" ht="12.75" customHeight="1" x14ac:dyDescent="0.2">
      <c r="A38" s="37" t="s">
        <v>51</v>
      </c>
      <c r="B38" s="38"/>
      <c r="C38" s="53"/>
      <c r="D38" s="40"/>
      <c r="E38" s="54"/>
      <c r="F38" s="54"/>
      <c r="G38" s="39"/>
      <c r="H38" s="55" t="s">
        <v>30</v>
      </c>
      <c r="I38" s="71">
        <v>2</v>
      </c>
      <c r="J38" s="55" t="s">
        <v>31</v>
      </c>
      <c r="K38" s="59">
        <f>COUNTIF(F$21:F145,"ЗМС")</f>
        <v>0</v>
      </c>
    </row>
    <row r="39" spans="1:11" ht="15" x14ac:dyDescent="0.2">
      <c r="A39" s="37" t="s">
        <v>45</v>
      </c>
      <c r="B39" s="38"/>
      <c r="C39" s="56"/>
      <c r="D39" s="40"/>
      <c r="E39" s="51"/>
      <c r="F39" s="51"/>
      <c r="G39" s="41"/>
      <c r="H39" s="55" t="s">
        <v>32</v>
      </c>
      <c r="I39" s="60">
        <f>I40+I44</f>
        <v>14</v>
      </c>
      <c r="J39" s="55" t="s">
        <v>33</v>
      </c>
      <c r="K39" s="59">
        <f>COUNTIF(F$21:F145,"МСМК")</f>
        <v>0</v>
      </c>
    </row>
    <row r="40" spans="1:11" ht="15" x14ac:dyDescent="0.2">
      <c r="A40" s="37" t="s">
        <v>46</v>
      </c>
      <c r="B40" s="38"/>
      <c r="C40" s="57"/>
      <c r="D40" s="40"/>
      <c r="E40" s="51"/>
      <c r="F40" s="51"/>
      <c r="G40" s="41"/>
      <c r="H40" s="55" t="s">
        <v>34</v>
      </c>
      <c r="I40" s="60">
        <f>I41+I42+I43</f>
        <v>14</v>
      </c>
      <c r="J40" s="55" t="s">
        <v>26</v>
      </c>
      <c r="K40" s="59">
        <f>COUNTIF(F$21:F35,"МС")</f>
        <v>0</v>
      </c>
    </row>
    <row r="41" spans="1:11" ht="15" x14ac:dyDescent="0.2">
      <c r="A41" s="37" t="s">
        <v>47</v>
      </c>
      <c r="B41" s="38"/>
      <c r="C41" s="57"/>
      <c r="D41" s="40"/>
      <c r="E41" s="51"/>
      <c r="F41" s="51"/>
      <c r="G41" s="41"/>
      <c r="H41" s="55" t="s">
        <v>35</v>
      </c>
      <c r="I41" s="60">
        <f>COUNT(A17:A100)</f>
        <v>14</v>
      </c>
      <c r="J41" s="55" t="s">
        <v>27</v>
      </c>
      <c r="K41" s="59">
        <f>COUNTIF(F$20:F35,"КМС")</f>
        <v>0</v>
      </c>
    </row>
    <row r="42" spans="1:11" ht="15" x14ac:dyDescent="0.2">
      <c r="A42" s="42"/>
      <c r="B42" s="38"/>
      <c r="C42" s="57"/>
      <c r="D42" s="40"/>
      <c r="E42" s="43"/>
      <c r="F42" s="43"/>
      <c r="G42" s="43"/>
      <c r="H42" s="55" t="s">
        <v>36</v>
      </c>
      <c r="I42" s="60">
        <f>COUNTIF(A17:A99,"НФ")</f>
        <v>0</v>
      </c>
      <c r="J42" s="74" t="s">
        <v>98</v>
      </c>
      <c r="K42" s="59">
        <f>COUNTIF(F$22:F146,"1 сп.р.")</f>
        <v>8</v>
      </c>
    </row>
    <row r="43" spans="1:11" x14ac:dyDescent="0.2">
      <c r="A43" s="44"/>
      <c r="B43" s="14"/>
      <c r="C43" s="14"/>
      <c r="D43" s="40"/>
      <c r="E43" s="43"/>
      <c r="F43" s="43"/>
      <c r="G43" s="43"/>
      <c r="H43" s="55" t="s">
        <v>37</v>
      </c>
      <c r="I43" s="60">
        <f>COUNTIF(A17:A99,"ДСКВ")</f>
        <v>0</v>
      </c>
      <c r="J43" s="55" t="s">
        <v>100</v>
      </c>
      <c r="K43" s="59">
        <f>COUNTIF(F$22:F147,"2 СР")</f>
        <v>0</v>
      </c>
    </row>
    <row r="44" spans="1:11" ht="15" x14ac:dyDescent="0.2">
      <c r="A44" s="45"/>
      <c r="B44" s="38"/>
      <c r="C44" s="18"/>
      <c r="D44" s="40"/>
      <c r="E44" s="51"/>
      <c r="F44" s="51"/>
      <c r="G44" s="41"/>
      <c r="H44" s="55" t="s">
        <v>38</v>
      </c>
      <c r="I44" s="60">
        <f>COUNTIF(A17:A99,"НС")</f>
        <v>0</v>
      </c>
      <c r="J44" s="74" t="s">
        <v>99</v>
      </c>
      <c r="K44" s="59">
        <f>COUNTIF(F$22:F148,"3 сп.р.")</f>
        <v>3</v>
      </c>
    </row>
    <row r="45" spans="1:11" ht="15" x14ac:dyDescent="0.2">
      <c r="A45" s="45"/>
      <c r="B45" s="38"/>
      <c r="C45" s="38"/>
      <c r="D45" s="38"/>
      <c r="E45" s="38"/>
      <c r="F45" s="38"/>
      <c r="G45" s="14"/>
      <c r="H45" s="14"/>
      <c r="I45" s="46"/>
      <c r="J45" s="47"/>
      <c r="K45" s="48"/>
    </row>
    <row r="46" spans="1:11" x14ac:dyDescent="0.2">
      <c r="A46" s="87" t="s">
        <v>39</v>
      </c>
      <c r="B46" s="87"/>
      <c r="C46" s="87"/>
      <c r="D46" s="87"/>
      <c r="E46" s="88" t="s">
        <v>40</v>
      </c>
      <c r="F46" s="88"/>
      <c r="G46" s="88"/>
      <c r="H46" s="88" t="s">
        <v>41</v>
      </c>
      <c r="I46" s="88"/>
      <c r="J46" s="89" t="s">
        <v>42</v>
      </c>
      <c r="K46" s="89"/>
    </row>
    <row r="47" spans="1:11" x14ac:dyDescent="0.2">
      <c r="A47" s="79"/>
      <c r="B47" s="79"/>
      <c r="C47" s="79"/>
      <c r="D47" s="79"/>
      <c r="E47" s="79"/>
      <c r="F47" s="80"/>
      <c r="G47" s="80"/>
      <c r="H47" s="80"/>
      <c r="I47" s="80"/>
      <c r="J47" s="80"/>
      <c r="K47" s="80"/>
    </row>
    <row r="48" spans="1:11" x14ac:dyDescent="0.2">
      <c r="A48" s="49"/>
      <c r="B48" s="51"/>
      <c r="C48" s="51"/>
      <c r="D48" s="51"/>
      <c r="E48" s="51"/>
      <c r="F48" s="51"/>
      <c r="G48" s="51"/>
      <c r="H48" s="51"/>
      <c r="I48" s="51"/>
      <c r="J48" s="51"/>
      <c r="K48" s="50"/>
    </row>
    <row r="49" spans="1:11" x14ac:dyDescent="0.2">
      <c r="A49" s="49"/>
      <c r="B49" s="51"/>
      <c r="C49" s="51"/>
      <c r="D49" s="51"/>
      <c r="E49" s="51"/>
      <c r="F49" s="51"/>
      <c r="G49" s="51"/>
      <c r="H49" s="51"/>
      <c r="I49" s="51"/>
      <c r="J49" s="51"/>
      <c r="K49" s="50"/>
    </row>
    <row r="50" spans="1:11" x14ac:dyDescent="0.2">
      <c r="A50" s="49"/>
      <c r="B50" s="51"/>
      <c r="C50" s="51"/>
      <c r="D50" s="51"/>
      <c r="E50" s="51"/>
      <c r="F50" s="51"/>
      <c r="G50" s="51"/>
      <c r="H50" s="51"/>
      <c r="I50" s="51"/>
      <c r="J50" s="51"/>
      <c r="K50" s="50"/>
    </row>
    <row r="51" spans="1:11" x14ac:dyDescent="0.2">
      <c r="A51" s="49"/>
      <c r="B51" s="51"/>
      <c r="C51" s="51"/>
      <c r="D51" s="51"/>
      <c r="E51" s="51"/>
      <c r="F51" s="51"/>
      <c r="G51" s="51"/>
      <c r="H51" s="51"/>
      <c r="I51" s="51"/>
      <c r="J51" s="51"/>
      <c r="K51" s="50"/>
    </row>
    <row r="52" spans="1:11" ht="13.5" thickBot="1" x14ac:dyDescent="0.25">
      <c r="A52" s="81"/>
      <c r="B52" s="81"/>
      <c r="C52" s="81"/>
      <c r="D52" s="81"/>
      <c r="E52" s="82" t="str">
        <f>H17</f>
        <v>БОЯРОВ В.В. (ВК, г. Саранск)</v>
      </c>
      <c r="F52" s="82"/>
      <c r="G52" s="82"/>
      <c r="H52" s="82" t="str">
        <f>H18</f>
        <v>БУКОВА О.Ю. (IК, г. Пенза)</v>
      </c>
      <c r="I52" s="82"/>
      <c r="J52" s="83" t="str">
        <f>H19</f>
        <v>ДОЛГИХ А.Б. (IК, г. Санкт-Петербург)</v>
      </c>
      <c r="K52" s="83"/>
    </row>
  </sheetData>
  <autoFilter ref="A21:H21">
    <sortState ref="A22:H35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7:D37"/>
    <mergeCell ref="H37:K37"/>
    <mergeCell ref="A46:D46"/>
    <mergeCell ref="E46:G46"/>
    <mergeCell ref="H46:I46"/>
    <mergeCell ref="J46:K46"/>
    <mergeCell ref="A47:E47"/>
    <mergeCell ref="F47:K47"/>
    <mergeCell ref="A52:D52"/>
    <mergeCell ref="E52:G52"/>
    <mergeCell ref="H52:I52"/>
    <mergeCell ref="J52:K52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Dush4@outlook.com</cp:lastModifiedBy>
  <cp:revision>1</cp:revision>
  <cp:lastPrinted>2023-02-28T07:49:27Z</cp:lastPrinted>
  <dcterms:created xsi:type="dcterms:W3CDTF">1996-10-08T23:32:33Z</dcterms:created>
  <dcterms:modified xsi:type="dcterms:W3CDTF">2023-05-30T07:31:09Z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