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гонка'!$A$1:$L$60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94" l="1"/>
  <c r="H49" i="94" l="1"/>
  <c r="I24" i="94"/>
  <c r="J24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25" i="94"/>
  <c r="I60" i="94" l="1"/>
  <c r="E60" i="94"/>
  <c r="L50" i="94"/>
  <c r="L49" i="94"/>
  <c r="L48" i="94"/>
  <c r="L47" i="94"/>
  <c r="L46" i="94"/>
  <c r="L45" i="94"/>
  <c r="L44" i="94"/>
  <c r="H51" i="94"/>
  <c r="H50" i="94"/>
  <c r="H48" i="94"/>
  <c r="H47" i="94"/>
  <c r="H46" i="94" l="1"/>
  <c r="H45" i="94" s="1"/>
  <c r="I35" i="94"/>
  <c r="I36" i="94"/>
  <c r="I37" i="94"/>
  <c r="I38" i="94"/>
  <c r="I25" i="94"/>
  <c r="I26" i="94"/>
  <c r="I27" i="94"/>
  <c r="I28" i="94"/>
  <c r="I29" i="94"/>
  <c r="I30" i="94"/>
  <c r="I31" i="94"/>
  <c r="I32" i="94"/>
  <c r="I33" i="94"/>
  <c r="I34" i="94"/>
</calcChain>
</file>

<file path=xl/sharedStrings.xml><?xml version="1.0" encoding="utf-8"?>
<sst xmlns="http://schemas.openxmlformats.org/spreadsheetml/2006/main" count="129" uniqueCount="94">
  <si>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</si>
  <si>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</si>
  <si>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</si>
  <si>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</si>
  <si>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</si>
  <si>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</si>
  <si>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</si>
  <si>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</si>
  <si>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</si>
  <si>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</si>
  <si>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</si>
  <si>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</si>
  <si>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</si>
  <si>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</si>
  <si>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</si>
  <si>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</si>
  <si>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</si>
  <si>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</si>
  <si>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</si>
  <si>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</si>
  <si>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</si>
  <si>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</si>
  <si>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</si>
  <si>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</si>
  <si>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</si>
  <si>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</si>
  <si>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</si>
  <si>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</si>
  <si>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</si>
  <si>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</si>
  <si>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</si>
  <si>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</si>
  <si>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</si>
  <si>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</si>
  <si>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</si>
  <si>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</si>
  <si>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</si>
  <si>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</si>
  <si>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</si>
  <si>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</si>
  <si>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</si>
  <si>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Орловская область</t>
  </si>
  <si>
    <t/>
  </si>
  <si>
    <t>Псковская область</t>
  </si>
  <si>
    <t>ВСЕРОССИЙСКИЕ СОРЕВНОВАНИЯ</t>
  </si>
  <si>
    <t>Нижегородская область</t>
  </si>
  <si>
    <t>Воронежская область</t>
  </si>
  <si>
    <t>2 СР</t>
  </si>
  <si>
    <t>3 СР</t>
  </si>
  <si>
    <t>Республика Адыгея</t>
  </si>
  <si>
    <t>НФ</t>
  </si>
  <si>
    <t>Лимит времени</t>
  </si>
  <si>
    <t>Управление физической культуры и спорта Орловской области</t>
  </si>
  <si>
    <t>Орловская региональная федерация велосипедного спорта</t>
  </si>
  <si>
    <t>"ГОРОД ПЕРВОГО САЛЮТА" КУБОК "ГАЗПРОМ-РУСВЕЛО"</t>
  </si>
  <si>
    <t>шоссе - групповая гонка до 100 км</t>
  </si>
  <si>
    <t>Юниоры 17-18 лет</t>
  </si>
  <si>
    <t>НАЧАЛО ГОНКИ: 12ч 00м</t>
  </si>
  <si>
    <t>ДАТА ПРОВЕДЕНИЯ: 29 июля 2021 года</t>
  </si>
  <si>
    <t>МЕСТО ПРОВЕДЕНИЯ: п.г.т. Нарышкино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</si>
  <si>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14ч 30м</t>
    </r>
  </si>
  <si>
    <t>№ ВРВС: 0080611811Я</t>
  </si>
  <si>
    <t>№ ЕКП 2021: 35550</t>
  </si>
  <si>
    <t>ЖУРКИН С.Г. (1к., г. Орел)</t>
  </si>
  <si>
    <t>МЕНЬШОВ Д.Н. (ВК, Орел)</t>
  </si>
  <si>
    <t>СТОЛЯРОВА Т.Е. (ВК, Орел)</t>
  </si>
  <si>
    <t xml:space="preserve">НАЗВАНИЕ ТРАССЫ / РЕГ. НОМЕР: </t>
  </si>
  <si>
    <t xml:space="preserve">МАКСИМАЛЬНЫЙ ПЕРЕПАД (HD)(м): </t>
  </si>
  <si>
    <t xml:space="preserve">СУММА ПОЛОЖИТЕЛЬНЫХ ПЕРЕПАДОВ ВЫСОТЫ НА ДИСТАНЦИИ (ТС)(м): </t>
  </si>
  <si>
    <t>6,9 км /13</t>
  </si>
  <si>
    <t>ВОЛКОВ Дмитрий</t>
  </si>
  <si>
    <t>РОСЛЯКОВ Владислав</t>
  </si>
  <si>
    <t>ГАЛИЦКИЙ Артем</t>
  </si>
  <si>
    <t>НЕКРАСОВ Никита</t>
  </si>
  <si>
    <t>РАССКАЗОВ Даниил</t>
  </si>
  <si>
    <t>ДОЛМАТОВ Александр</t>
  </si>
  <si>
    <t>ДЕМЧЕНКО Даниил</t>
  </si>
  <si>
    <t>МАЛИНОВСКИЙ Никита</t>
  </si>
  <si>
    <t>ШАЛЫГИН Кирилл</t>
  </si>
  <si>
    <t>ХОЛУЕВ Павел</t>
  </si>
  <si>
    <t>ШУМАКОВ Никита</t>
  </si>
  <si>
    <t>БЛОХИН Иван</t>
  </si>
  <si>
    <t>КОНДРАТЬЕВ Артем</t>
  </si>
  <si>
    <t>ТРУБЕЦКОЙ Арсений</t>
  </si>
  <si>
    <t>ЗИННИК Владислав</t>
  </si>
  <si>
    <t>СМИРНОВ Владислав</t>
  </si>
  <si>
    <t>ДМИТРИЕВ Иван</t>
  </si>
  <si>
    <t>БЕРЕЖНОВ Юрий</t>
  </si>
  <si>
    <t>СУПОНЕВ Александр</t>
  </si>
  <si>
    <t>Курская область</t>
  </si>
  <si>
    <t>Температура: +21+24</t>
  </si>
  <si>
    <t>Влажность: 54%</t>
  </si>
  <si>
    <t>Осадки: ясно</t>
  </si>
  <si>
    <t>Ветер: 10,0 км/ч (ю/з)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</si>
</sst>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"/>
    <numFmt numFmtId="166" formatCode="dd/mm/yyyy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50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2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top"/>
    </xf>
    <xf numFmtId="21" fontId="5" fillId="0" borderId="40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center"/>
    </xf>
    <xf numFmtId="166" fontId="5" fillId="0" borderId="40" xfId="0" applyNumberFormat="1" applyFont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19839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2</xdr:col>
      <xdr:colOff>872047</xdr:colOff>
      <xdr:row>3</xdr:row>
      <xdr:rowOff>19050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57307" cy="670559"/>
        </a:xfrm>
        <a:prstGeom prst="rect">
          <a:avLst/>
        </a:prstGeom>
      </xdr:spPr>
    </xdr:pic>
    <xdr:clientData/>
  </xdr:twoCellAnchor>
  <xdr:oneCellAnchor>
    <xdr:from>
      <xdr:col>11</xdr:col>
      <xdr:colOff>578447</xdr:colOff>
      <xdr:row>0</xdr:row>
      <xdr:rowOff>47625</xdr:rowOff>
    </xdr:from>
    <xdr:ext cx="604904" cy="583406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03447" y="47625"/>
          <a:ext cx="604904" cy="583406"/>
        </a:xfrm>
        <a:prstGeom prst="rect">
          <a:avLst/>
        </a:prstGeom>
      </xdr:spPr>
    </xdr:pic>
    <xdr:clientData/>
  </xdr:oneCellAnchor>
  <xdr:oneCellAnchor>
    <xdr:from>
      <xdr:col>5</xdr:col>
      <xdr:colOff>595313</xdr:colOff>
      <xdr:row>53</xdr:row>
      <xdr:rowOff>59531</xdr:rowOff>
    </xdr:from>
    <xdr:ext cx="1152525" cy="609601"/>
    <xdr:pic>
      <xdr:nvPicPr>
        <xdr:cNvPr id="11" name="Picture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4785" t="6771" r="50074" b="59896"/>
        <a:stretch/>
      </xdr:blipFill>
      <xdr:spPr>
        <a:xfrm>
          <a:off x="4726782" y="10334625"/>
          <a:ext cx="1152525" cy="609601"/>
        </a:xfrm>
        <a:prstGeom prst="rect">
          <a:avLst/>
        </a:prstGeom>
        <a:effectLst>
          <a:glow rad="127000">
            <a:schemeClr val="bg1"/>
          </a:glow>
        </a:effectLst>
      </xdr:spPr>
    </xdr:pic>
    <xdr:clientData/>
  </xdr:oneCellAnchor>
  <xdr:oneCellAnchor>
    <xdr:from>
      <xdr:col>9</xdr:col>
      <xdr:colOff>464345</xdr:colOff>
      <xdr:row>54</xdr:row>
      <xdr:rowOff>1</xdr:rowOff>
    </xdr:from>
    <xdr:ext cx="1476375" cy="428625"/>
    <xdr:pic>
      <xdr:nvPicPr>
        <xdr:cNvPr id="12" name="Picture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72700" t="8334" r="7905" b="68229"/>
        <a:stretch/>
      </xdr:blipFill>
      <xdr:spPr>
        <a:xfrm>
          <a:off x="8322470" y="10394157"/>
          <a:ext cx="1476375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69"/>
  <sheetViews>
    <sheetView tabSelected="1" view="pageBreakPreview" topLeftCell="A20" zoomScale="80" zoomScaleNormal="100" zoomScaleSheetLayoutView="80" workbookViewId="0">
      <selection activeCell="G33" sqref="G33"/>
    </sheetView>
  </sheetViews>
  <sheetFormatPr defaultColWidth="9.140625" defaultRowHeight="12.75" x14ac:dyDescent="0.2"/>
  <cols>
    <col min="1" max="1" width="7" style="1" customWidth="1"/>
    <col min="2" max="2" width="8.28515625" style="13" customWidth="1"/>
    <col min="3" max="3" width="13.28515625" style="13" customWidth="1"/>
    <col min="4" max="4" width="21.85546875" style="1" customWidth="1"/>
    <col min="5" max="5" width="11.7109375" style="1" customWidth="1"/>
    <col min="6" max="6" width="9.140625" style="1" customWidth="1"/>
    <col min="7" max="7" width="22.42578125" style="1" customWidth="1"/>
    <col min="8" max="8" width="11.42578125" style="1" customWidth="1"/>
    <col min="9" max="9" width="12.85546875" style="1" customWidth="1"/>
    <col min="10" max="10" width="11.7109375" style="41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7.25" customHeight="1" x14ac:dyDescent="0.2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7" ht="17.25" customHeight="1" x14ac:dyDescent="0.2">
      <c r="A2" s="129" t="s">
        <v>52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7" ht="17.25" customHeight="1" x14ac:dyDescent="0.2">
      <c r="A3" s="129" t="s">
        <v>11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7" ht="17.25" customHeight="1" x14ac:dyDescent="0.2">
      <c r="A4" s="129" t="s">
        <v>53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7" ht="6" customHeight="1" x14ac:dyDescent="0.2">
      <c r="A5" s="130" t="s">
        <v>42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O5" s="22"/>
    </row>
    <row r="6" spans="1:17" s="2" customFormat="1" ht="23.25" customHeight="1" x14ac:dyDescent="0.2">
      <c r="A6" s="135" t="s">
        <v>44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Q6" s="22"/>
    </row>
    <row r="7" spans="1:17" s="2" customFormat="1" ht="18" customHeight="1" x14ac:dyDescent="0.2">
      <c r="A7" s="136" t="s">
        <v>17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7" s="2" customFormat="1" ht="21" customHeight="1" thickBot="1" x14ac:dyDescent="0.25">
      <c r="A8" s="140" t="s">
        <v>54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7" ht="19.5" customHeight="1" thickTop="1" x14ac:dyDescent="0.2">
      <c r="A9" s="137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9"/>
    </row>
    <row r="10" spans="1:17" ht="18" customHeight="1" x14ac:dyDescent="0.2">
      <c r="A10" s="144" t="s">
        <v>55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6"/>
    </row>
    <row r="11" spans="1:17" ht="19.5" customHeight="1" x14ac:dyDescent="0.2">
      <c r="A11" s="144" t="s">
        <v>56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6"/>
    </row>
    <row r="12" spans="1:17" ht="5.25" customHeight="1" x14ac:dyDescent="0.2">
      <c r="A12" s="141" t="s">
        <v>42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3"/>
    </row>
    <row r="13" spans="1:17" ht="15.75" x14ac:dyDescent="0.2">
      <c r="A13" s="131" t="s">
        <v>59</v>
      </c>
      <c r="B13" s="132"/>
      <c r="C13" s="132"/>
      <c r="D13" s="132"/>
      <c r="E13" s="5"/>
      <c r="F13" s="5"/>
      <c r="G13" s="52" t="s">
        <v>57</v>
      </c>
      <c r="H13" s="5"/>
      <c r="I13" s="5"/>
      <c r="J13" s="36"/>
      <c r="K13" s="26"/>
      <c r="L13" s="27" t="s">
        <v>61</v>
      </c>
    </row>
    <row r="14" spans="1:17" ht="15.75" x14ac:dyDescent="0.2">
      <c r="A14" s="133" t="s">
        <v>58</v>
      </c>
      <c r="B14" s="134"/>
      <c r="C14" s="134"/>
      <c r="D14" s="134"/>
      <c r="E14" s="6"/>
      <c r="F14" s="6"/>
      <c r="G14" s="53" t="s">
        <v>60</v>
      </c>
      <c r="H14" s="6"/>
      <c r="I14" s="6"/>
      <c r="J14" s="37"/>
      <c r="K14" s="28"/>
      <c r="L14" s="50" t="s">
        <v>62</v>
      </c>
    </row>
    <row r="15" spans="1:17" ht="15" x14ac:dyDescent="0.2">
      <c r="A15" s="123" t="s">
        <v>10</v>
      </c>
      <c r="B15" s="113"/>
      <c r="C15" s="113"/>
      <c r="D15" s="113"/>
      <c r="E15" s="113"/>
      <c r="F15" s="113"/>
      <c r="G15" s="124"/>
      <c r="H15" s="112" t="s">
        <v>1</v>
      </c>
      <c r="I15" s="113"/>
      <c r="J15" s="113"/>
      <c r="K15" s="113"/>
      <c r="L15" s="114"/>
    </row>
    <row r="16" spans="1:17" ht="15" x14ac:dyDescent="0.2">
      <c r="A16" s="18" t="s">
        <v>18</v>
      </c>
      <c r="B16" s="14"/>
      <c r="C16" s="14"/>
      <c r="D16" s="10"/>
      <c r="E16" s="11"/>
      <c r="F16" s="10"/>
      <c r="G16" s="12" t="s">
        <v>42</v>
      </c>
      <c r="H16" s="95" t="s">
        <v>66</v>
      </c>
      <c r="I16" s="96"/>
      <c r="J16" s="96"/>
      <c r="K16" s="96"/>
      <c r="L16" s="97"/>
    </row>
    <row r="17" spans="1:12" ht="15" x14ac:dyDescent="0.2">
      <c r="A17" s="18" t="s">
        <v>19</v>
      </c>
      <c r="B17" s="14"/>
      <c r="C17" s="14"/>
      <c r="D17" s="9"/>
      <c r="E17" s="11"/>
      <c r="F17" s="10"/>
      <c r="G17" s="12" t="s">
        <v>63</v>
      </c>
      <c r="H17" s="95" t="s">
        <v>67</v>
      </c>
      <c r="I17" s="96"/>
      <c r="J17" s="96"/>
      <c r="K17" s="96"/>
      <c r="L17" s="97"/>
    </row>
    <row r="18" spans="1:12" ht="15" x14ac:dyDescent="0.2">
      <c r="A18" s="18" t="s">
        <v>20</v>
      </c>
      <c r="B18" s="14"/>
      <c r="C18" s="14"/>
      <c r="D18" s="9"/>
      <c r="E18" s="11"/>
      <c r="F18" s="10"/>
      <c r="G18" s="12" t="s">
        <v>65</v>
      </c>
      <c r="H18" s="95" t="s">
        <v>68</v>
      </c>
      <c r="I18" s="96"/>
      <c r="J18" s="96"/>
      <c r="K18" s="96"/>
      <c r="L18" s="97"/>
    </row>
    <row r="19" spans="1:12" ht="16.5" thickBot="1" x14ac:dyDescent="0.25">
      <c r="A19" s="18" t="s">
        <v>16</v>
      </c>
      <c r="B19" s="15"/>
      <c r="C19" s="15"/>
      <c r="D19" s="8"/>
      <c r="E19" s="8"/>
      <c r="F19" s="8"/>
      <c r="G19" s="12" t="s">
        <v>64</v>
      </c>
      <c r="H19" s="32" t="s">
        <v>39</v>
      </c>
      <c r="I19" s="7"/>
      <c r="J19" s="38"/>
      <c r="K19" s="49">
        <v>90</v>
      </c>
      <c r="L19" s="19" t="s">
        <v>69</v>
      </c>
    </row>
    <row r="20" spans="1:12" ht="6" customHeight="1" thickTop="1" thickBot="1" x14ac:dyDescent="0.25">
      <c r="A20" s="24"/>
      <c r="B20" s="21"/>
      <c r="C20" s="21"/>
      <c r="D20" s="20"/>
      <c r="E20" s="20"/>
      <c r="F20" s="20"/>
      <c r="G20" s="20"/>
      <c r="H20" s="20"/>
      <c r="I20" s="20"/>
      <c r="J20" s="39"/>
      <c r="K20" s="20"/>
      <c r="L20" s="25"/>
    </row>
    <row r="21" spans="1:12" s="3" customFormat="1" ht="21" customHeight="1" thickTop="1" x14ac:dyDescent="0.2">
      <c r="A21" s="110" t="s">
        <v>7</v>
      </c>
      <c r="B21" s="108" t="s">
        <v>13</v>
      </c>
      <c r="C21" s="108" t="s">
        <v>38</v>
      </c>
      <c r="D21" s="108" t="s">
        <v>2</v>
      </c>
      <c r="E21" s="108" t="s">
        <v>37</v>
      </c>
      <c r="F21" s="108" t="s">
        <v>9</v>
      </c>
      <c r="G21" s="108" t="s">
        <v>14</v>
      </c>
      <c r="H21" s="108" t="s">
        <v>8</v>
      </c>
      <c r="I21" s="108" t="s">
        <v>26</v>
      </c>
      <c r="J21" s="127" t="s">
        <v>23</v>
      </c>
      <c r="K21" s="125" t="s">
        <v>25</v>
      </c>
      <c r="L21" s="121" t="s">
        <v>15</v>
      </c>
    </row>
    <row r="22" spans="1:12" s="3" customFormat="1" ht="13.5" customHeight="1" x14ac:dyDescent="0.2">
      <c r="A22" s="111"/>
      <c r="B22" s="109"/>
      <c r="C22" s="109"/>
      <c r="D22" s="109"/>
      <c r="E22" s="109"/>
      <c r="F22" s="109"/>
      <c r="G22" s="109"/>
      <c r="H22" s="109"/>
      <c r="I22" s="109"/>
      <c r="J22" s="128"/>
      <c r="K22" s="126"/>
      <c r="L22" s="122"/>
    </row>
    <row r="23" spans="1:12" s="4" customFormat="1" ht="17.25" customHeight="1" x14ac:dyDescent="0.2">
      <c r="A23" s="64">
        <v>1</v>
      </c>
      <c r="B23" s="66">
        <v>123</v>
      </c>
      <c r="C23" s="66">
        <v>10054315334</v>
      </c>
      <c r="D23" s="89" t="s">
        <v>81</v>
      </c>
      <c r="E23" s="148">
        <v>38106</v>
      </c>
      <c r="F23" s="66" t="s">
        <v>34</v>
      </c>
      <c r="G23" s="90" t="s">
        <v>45</v>
      </c>
      <c r="H23" s="67">
        <v>9.6655092592592598E-2</v>
      </c>
      <c r="I23" s="147"/>
      <c r="J23" s="79">
        <f>IFERROR($K$19*3600/(HOUR(H23)*3600+MINUTE(H23)*60+SECOND(H23)),"")</f>
        <v>38.797748772602084</v>
      </c>
      <c r="K23" s="66"/>
      <c r="L23" s="68"/>
    </row>
    <row r="24" spans="1:12" s="4" customFormat="1" ht="17.25" customHeight="1" x14ac:dyDescent="0.2">
      <c r="A24" s="64">
        <v>2</v>
      </c>
      <c r="B24" s="65">
        <v>107</v>
      </c>
      <c r="C24" s="65">
        <v>10036052860</v>
      </c>
      <c r="D24" s="89" t="s">
        <v>82</v>
      </c>
      <c r="E24" s="148">
        <v>37934</v>
      </c>
      <c r="F24" s="66" t="s">
        <v>34</v>
      </c>
      <c r="G24" s="66" t="s">
        <v>27</v>
      </c>
      <c r="H24" s="67">
        <v>9.6701388888888892E-2</v>
      </c>
      <c r="I24" s="67">
        <f>H24-$H$23</f>
        <v>4.6296296296294281E-5</v>
      </c>
      <c r="J24" s="79">
        <f>IFERROR($K$19*3600/(HOUR(H24)*3600+MINUTE(H24)*60+SECOND(H24)),"")</f>
        <v>38.779174147217233</v>
      </c>
      <c r="K24" s="66"/>
      <c r="L24" s="68"/>
    </row>
    <row r="25" spans="1:12" s="4" customFormat="1" ht="17.25" customHeight="1" x14ac:dyDescent="0.2">
      <c r="A25" s="64">
        <v>3</v>
      </c>
      <c r="B25" s="65">
        <v>103</v>
      </c>
      <c r="C25" s="65">
        <v>10060769316</v>
      </c>
      <c r="D25" s="89" t="s">
        <v>83</v>
      </c>
      <c r="E25" s="148">
        <v>38158</v>
      </c>
      <c r="F25" s="66" t="s">
        <v>34</v>
      </c>
      <c r="G25" s="66" t="s">
        <v>27</v>
      </c>
      <c r="H25" s="67">
        <v>0.10341435185185184</v>
      </c>
      <c r="I25" s="67">
        <f t="shared" ref="I25:I38" si="0">H25-$H$23</f>
        <v>6.7592592592592426E-3</v>
      </c>
      <c r="J25" s="79">
        <f t="shared" ref="J25:J41" si="1">IFERROR($K$19*3600/(HOUR(H25)*3600+MINUTE(H25)*60+SECOND(H25)),"")</f>
        <v>36.261891438164518</v>
      </c>
      <c r="K25" s="69"/>
      <c r="L25" s="68"/>
    </row>
    <row r="26" spans="1:12" s="4" customFormat="1" ht="17.25" customHeight="1" x14ac:dyDescent="0.2">
      <c r="A26" s="64">
        <v>4</v>
      </c>
      <c r="B26" s="65">
        <v>119</v>
      </c>
      <c r="C26" s="65">
        <v>10077247043</v>
      </c>
      <c r="D26" s="89" t="s">
        <v>84</v>
      </c>
      <c r="E26" s="148">
        <v>38128</v>
      </c>
      <c r="F26" s="66" t="s">
        <v>34</v>
      </c>
      <c r="G26" s="66" t="s">
        <v>49</v>
      </c>
      <c r="H26" s="67">
        <v>0.10342592592592592</v>
      </c>
      <c r="I26" s="67">
        <f t="shared" si="0"/>
        <v>6.7708333333333232E-3</v>
      </c>
      <c r="J26" s="79">
        <f t="shared" si="1"/>
        <v>36.257833482542523</v>
      </c>
      <c r="K26" s="69"/>
      <c r="L26" s="68"/>
    </row>
    <row r="27" spans="1:12" s="4" customFormat="1" ht="17.25" customHeight="1" x14ac:dyDescent="0.2">
      <c r="A27" s="64">
        <v>5</v>
      </c>
      <c r="B27" s="65">
        <v>109</v>
      </c>
      <c r="C27" s="66">
        <v>10917187331</v>
      </c>
      <c r="D27" s="89" t="s">
        <v>70</v>
      </c>
      <c r="E27" s="148">
        <v>38331</v>
      </c>
      <c r="F27" s="65" t="s">
        <v>40</v>
      </c>
      <c r="G27" s="66" t="s">
        <v>41</v>
      </c>
      <c r="H27" s="67">
        <v>0.10342592592592592</v>
      </c>
      <c r="I27" s="67">
        <f t="shared" si="0"/>
        <v>6.7708333333333232E-3</v>
      </c>
      <c r="J27" s="79">
        <f t="shared" si="1"/>
        <v>36.257833482542523</v>
      </c>
      <c r="K27" s="69"/>
      <c r="L27" s="68"/>
    </row>
    <row r="28" spans="1:12" s="4" customFormat="1" ht="17.25" customHeight="1" x14ac:dyDescent="0.2">
      <c r="A28" s="64">
        <v>6</v>
      </c>
      <c r="B28" s="65">
        <v>120</v>
      </c>
      <c r="C28" s="65"/>
      <c r="D28" s="89" t="s">
        <v>85</v>
      </c>
      <c r="E28" s="148">
        <v>38037</v>
      </c>
      <c r="F28" s="66" t="s">
        <v>34</v>
      </c>
      <c r="G28" s="66" t="s">
        <v>49</v>
      </c>
      <c r="H28" s="67">
        <v>0.10342592592592592</v>
      </c>
      <c r="I28" s="67">
        <f t="shared" si="0"/>
        <v>6.7708333333333232E-3</v>
      </c>
      <c r="J28" s="79">
        <f t="shared" si="1"/>
        <v>36.257833482542523</v>
      </c>
      <c r="K28" s="66"/>
      <c r="L28" s="68"/>
    </row>
    <row r="29" spans="1:12" s="4" customFormat="1" ht="17.25" customHeight="1" x14ac:dyDescent="0.2">
      <c r="A29" s="64">
        <v>7</v>
      </c>
      <c r="B29" s="65">
        <v>106</v>
      </c>
      <c r="C29" s="65">
        <v>10088466408</v>
      </c>
      <c r="D29" s="89" t="s">
        <v>71</v>
      </c>
      <c r="E29" s="148">
        <v>38194</v>
      </c>
      <c r="F29" s="66" t="s">
        <v>34</v>
      </c>
      <c r="G29" s="66" t="s">
        <v>27</v>
      </c>
      <c r="H29" s="67">
        <v>0.10342592592592592</v>
      </c>
      <c r="I29" s="67">
        <f t="shared" si="0"/>
        <v>6.7708333333333232E-3</v>
      </c>
      <c r="J29" s="79">
        <f t="shared" si="1"/>
        <v>36.257833482542523</v>
      </c>
      <c r="K29" s="66"/>
      <c r="L29" s="68"/>
    </row>
    <row r="30" spans="1:12" s="4" customFormat="1" ht="17.25" customHeight="1" x14ac:dyDescent="0.2">
      <c r="A30" s="64">
        <v>8</v>
      </c>
      <c r="B30" s="66">
        <v>104</v>
      </c>
      <c r="C30" s="65">
        <v>10036069028</v>
      </c>
      <c r="D30" s="89" t="s">
        <v>86</v>
      </c>
      <c r="E30" s="148">
        <v>37904</v>
      </c>
      <c r="F30" s="66" t="s">
        <v>34</v>
      </c>
      <c r="G30" s="66" t="s">
        <v>27</v>
      </c>
      <c r="H30" s="67">
        <v>0.1034375</v>
      </c>
      <c r="I30" s="67">
        <f t="shared" si="0"/>
        <v>6.7824074074074037E-3</v>
      </c>
      <c r="J30" s="79">
        <f t="shared" si="1"/>
        <v>36.253776435045317</v>
      </c>
      <c r="K30" s="88"/>
      <c r="L30" s="68"/>
    </row>
    <row r="31" spans="1:12" s="4" customFormat="1" ht="17.25" customHeight="1" x14ac:dyDescent="0.2">
      <c r="A31" s="64">
        <v>9</v>
      </c>
      <c r="B31" s="65">
        <v>118</v>
      </c>
      <c r="C31" s="65">
        <v>10096800223</v>
      </c>
      <c r="D31" s="89" t="s">
        <v>72</v>
      </c>
      <c r="E31" s="148">
        <v>38198</v>
      </c>
      <c r="F31" s="65" t="s">
        <v>40</v>
      </c>
      <c r="G31" s="66" t="s">
        <v>49</v>
      </c>
      <c r="H31" s="67">
        <v>0.10344907407407407</v>
      </c>
      <c r="I31" s="67">
        <f t="shared" si="0"/>
        <v>6.7939814814814703E-3</v>
      </c>
      <c r="J31" s="79">
        <f t="shared" si="1"/>
        <v>36.249720295368093</v>
      </c>
      <c r="K31" s="88"/>
      <c r="L31" s="68"/>
    </row>
    <row r="32" spans="1:12" s="4" customFormat="1" ht="17.25" customHeight="1" x14ac:dyDescent="0.2">
      <c r="A32" s="64">
        <v>10</v>
      </c>
      <c r="B32" s="66">
        <v>110</v>
      </c>
      <c r="C32" s="65"/>
      <c r="D32" s="89" t="s">
        <v>73</v>
      </c>
      <c r="E32" s="148">
        <v>38254</v>
      </c>
      <c r="F32" s="65" t="s">
        <v>47</v>
      </c>
      <c r="G32" s="66" t="s">
        <v>41</v>
      </c>
      <c r="H32" s="67">
        <v>0.10344907407407407</v>
      </c>
      <c r="I32" s="67">
        <f t="shared" si="0"/>
        <v>6.7939814814814703E-3</v>
      </c>
      <c r="J32" s="79">
        <f t="shared" si="1"/>
        <v>36.249720295368093</v>
      </c>
      <c r="K32" s="88"/>
      <c r="L32" s="68"/>
    </row>
    <row r="33" spans="1:12" s="4" customFormat="1" ht="17.25" customHeight="1" x14ac:dyDescent="0.2">
      <c r="A33" s="64">
        <v>11</v>
      </c>
      <c r="B33" s="65">
        <v>112</v>
      </c>
      <c r="C33" s="65">
        <v>10084106155</v>
      </c>
      <c r="D33" s="89" t="s">
        <v>74</v>
      </c>
      <c r="E33" s="148">
        <v>38032</v>
      </c>
      <c r="F33" s="66" t="s">
        <v>34</v>
      </c>
      <c r="G33" s="66" t="s">
        <v>43</v>
      </c>
      <c r="H33" s="67">
        <v>0.10344907407407407</v>
      </c>
      <c r="I33" s="67">
        <f t="shared" si="0"/>
        <v>6.7939814814814703E-3</v>
      </c>
      <c r="J33" s="79">
        <f t="shared" si="1"/>
        <v>36.249720295368093</v>
      </c>
      <c r="K33" s="88"/>
      <c r="L33" s="68"/>
    </row>
    <row r="34" spans="1:12" s="4" customFormat="1" ht="17.25" customHeight="1" x14ac:dyDescent="0.2">
      <c r="A34" s="64">
        <v>12</v>
      </c>
      <c r="B34" s="65">
        <v>121</v>
      </c>
      <c r="C34" s="65"/>
      <c r="D34" s="89" t="s">
        <v>75</v>
      </c>
      <c r="E34" s="148">
        <v>37886</v>
      </c>
      <c r="F34" s="66" t="s">
        <v>34</v>
      </c>
      <c r="G34" s="66" t="s">
        <v>49</v>
      </c>
      <c r="H34" s="67">
        <v>0.10344907407407407</v>
      </c>
      <c r="I34" s="67">
        <f t="shared" si="0"/>
        <v>6.7939814814814703E-3</v>
      </c>
      <c r="J34" s="79">
        <f t="shared" si="1"/>
        <v>36.249720295368093</v>
      </c>
      <c r="K34" s="88"/>
      <c r="L34" s="68"/>
    </row>
    <row r="35" spans="1:12" s="4" customFormat="1" ht="17.25" customHeight="1" x14ac:dyDescent="0.2">
      <c r="A35" s="64">
        <v>13</v>
      </c>
      <c r="B35" s="66">
        <v>117</v>
      </c>
      <c r="C35" s="65">
        <v>10114018531</v>
      </c>
      <c r="D35" s="89" t="s">
        <v>76</v>
      </c>
      <c r="E35" s="148">
        <v>37921</v>
      </c>
      <c r="F35" s="66" t="s">
        <v>34</v>
      </c>
      <c r="G35" s="66" t="s">
        <v>49</v>
      </c>
      <c r="H35" s="67">
        <v>0.10344907407407407</v>
      </c>
      <c r="I35" s="67">
        <f t="shared" si="0"/>
        <v>6.7939814814814703E-3</v>
      </c>
      <c r="J35" s="79">
        <f t="shared" si="1"/>
        <v>36.249720295368093</v>
      </c>
      <c r="K35" s="88"/>
      <c r="L35" s="68"/>
    </row>
    <row r="36" spans="1:12" s="4" customFormat="1" ht="17.25" customHeight="1" x14ac:dyDescent="0.2">
      <c r="A36" s="64">
        <v>14</v>
      </c>
      <c r="B36" s="65">
        <v>100</v>
      </c>
      <c r="C36" s="65">
        <v>10082113817</v>
      </c>
      <c r="D36" s="89" t="s">
        <v>87</v>
      </c>
      <c r="E36" s="148">
        <v>38021</v>
      </c>
      <c r="F36" s="66" t="s">
        <v>34</v>
      </c>
      <c r="G36" s="66" t="s">
        <v>46</v>
      </c>
      <c r="H36" s="67">
        <v>0.10347222222222223</v>
      </c>
      <c r="I36" s="67">
        <f t="shared" si="0"/>
        <v>6.8171296296296313E-3</v>
      </c>
      <c r="J36" s="79">
        <f t="shared" si="1"/>
        <v>36.241610738255034</v>
      </c>
      <c r="K36" s="88"/>
      <c r="L36" s="68"/>
    </row>
    <row r="37" spans="1:12" s="4" customFormat="1" ht="17.25" customHeight="1" x14ac:dyDescent="0.2">
      <c r="A37" s="64">
        <v>15</v>
      </c>
      <c r="B37" s="65">
        <v>105</v>
      </c>
      <c r="C37" s="65">
        <v>10089252310</v>
      </c>
      <c r="D37" s="89" t="s">
        <v>77</v>
      </c>
      <c r="E37" s="148">
        <v>38144</v>
      </c>
      <c r="F37" s="66" t="s">
        <v>34</v>
      </c>
      <c r="G37" s="66" t="s">
        <v>27</v>
      </c>
      <c r="H37" s="67">
        <v>0.10347222222222223</v>
      </c>
      <c r="I37" s="67">
        <f t="shared" si="0"/>
        <v>6.8171296296296313E-3</v>
      </c>
      <c r="J37" s="79">
        <f t="shared" si="1"/>
        <v>36.241610738255034</v>
      </c>
      <c r="K37" s="88"/>
      <c r="L37" s="68"/>
    </row>
    <row r="38" spans="1:12" s="4" customFormat="1" ht="17.25" customHeight="1" x14ac:dyDescent="0.2">
      <c r="A38" s="64">
        <v>16</v>
      </c>
      <c r="B38" s="65">
        <v>108</v>
      </c>
      <c r="C38" s="65">
        <v>10104580330</v>
      </c>
      <c r="D38" s="89" t="s">
        <v>78</v>
      </c>
      <c r="E38" s="148">
        <v>38021</v>
      </c>
      <c r="F38" s="65" t="s">
        <v>40</v>
      </c>
      <c r="G38" s="66" t="s">
        <v>41</v>
      </c>
      <c r="H38" s="67">
        <v>0.10356481481481482</v>
      </c>
      <c r="I38" s="67">
        <f t="shared" si="0"/>
        <v>6.9097222222222199E-3</v>
      </c>
      <c r="J38" s="79">
        <f t="shared" si="1"/>
        <v>36.209208761734466</v>
      </c>
      <c r="K38" s="88"/>
      <c r="L38" s="68"/>
    </row>
    <row r="39" spans="1:12" s="4" customFormat="1" ht="17.25" customHeight="1" x14ac:dyDescent="0.2">
      <c r="A39" s="70" t="s">
        <v>50</v>
      </c>
      <c r="B39" s="66">
        <v>111</v>
      </c>
      <c r="C39" s="65"/>
      <c r="D39" s="89" t="s">
        <v>88</v>
      </c>
      <c r="E39" s="148">
        <v>37646</v>
      </c>
      <c r="F39" s="65" t="s">
        <v>40</v>
      </c>
      <c r="G39" s="66" t="s">
        <v>41</v>
      </c>
      <c r="H39" s="88"/>
      <c r="I39" s="87"/>
      <c r="J39" s="79" t="str">
        <f t="shared" si="1"/>
        <v/>
      </c>
      <c r="K39" s="88"/>
      <c r="L39" s="68"/>
    </row>
    <row r="40" spans="1:12" s="4" customFormat="1" ht="17.25" customHeight="1" x14ac:dyDescent="0.2">
      <c r="A40" s="70" t="s">
        <v>50</v>
      </c>
      <c r="B40" s="66">
        <v>101</v>
      </c>
      <c r="C40" s="65">
        <v>10072245075</v>
      </c>
      <c r="D40" s="89" t="s">
        <v>79</v>
      </c>
      <c r="E40" s="148">
        <v>38117</v>
      </c>
      <c r="F40" s="66" t="s">
        <v>34</v>
      </c>
      <c r="G40" s="66" t="s">
        <v>46</v>
      </c>
      <c r="H40" s="88"/>
      <c r="I40" s="87"/>
      <c r="J40" s="79" t="str">
        <f t="shared" si="1"/>
        <v/>
      </c>
      <c r="K40" s="88"/>
      <c r="L40" s="68"/>
    </row>
    <row r="41" spans="1:12" s="4" customFormat="1" ht="17.25" customHeight="1" thickBot="1" x14ac:dyDescent="0.25">
      <c r="A41" s="71" t="s">
        <v>50</v>
      </c>
      <c r="B41" s="72">
        <v>102</v>
      </c>
      <c r="C41" s="72"/>
      <c r="D41" s="91" t="s">
        <v>80</v>
      </c>
      <c r="E41" s="149">
        <v>38025</v>
      </c>
      <c r="F41" s="72" t="s">
        <v>40</v>
      </c>
      <c r="G41" s="73" t="s">
        <v>89</v>
      </c>
      <c r="H41" s="92"/>
      <c r="I41" s="93"/>
      <c r="J41" s="94" t="str">
        <f t="shared" si="1"/>
        <v/>
      </c>
      <c r="K41" s="92"/>
      <c r="L41" s="74"/>
    </row>
    <row r="42" spans="1:12" s="4" customFormat="1" ht="4.5" customHeight="1" thickTop="1" thickBot="1" x14ac:dyDescent="0.25">
      <c r="A42" s="56"/>
      <c r="B42" s="60"/>
      <c r="C42" s="61"/>
      <c r="D42" s="42"/>
      <c r="E42" s="42"/>
      <c r="F42" s="56"/>
      <c r="G42" s="42"/>
      <c r="H42" s="62"/>
      <c r="I42" s="62"/>
      <c r="J42" s="63"/>
      <c r="K42" s="63"/>
      <c r="L42" s="63"/>
    </row>
    <row r="43" spans="1:12" s="4" customFormat="1" ht="18" customHeight="1" thickTop="1" x14ac:dyDescent="0.2">
      <c r="A43" s="118" t="s">
        <v>5</v>
      </c>
      <c r="B43" s="119"/>
      <c r="C43" s="119"/>
      <c r="D43" s="119"/>
      <c r="E43" s="54"/>
      <c r="F43" s="54"/>
      <c r="G43" s="119" t="s">
        <v>6</v>
      </c>
      <c r="H43" s="119"/>
      <c r="I43" s="119"/>
      <c r="J43" s="119"/>
      <c r="K43" s="119"/>
      <c r="L43" s="120"/>
    </row>
    <row r="44" spans="1:12" s="4" customFormat="1" ht="12" customHeight="1" x14ac:dyDescent="0.2">
      <c r="A44" s="29" t="s">
        <v>90</v>
      </c>
      <c r="B44" s="30"/>
      <c r="C44" s="33"/>
      <c r="D44" s="31"/>
      <c r="E44" s="43"/>
      <c r="F44" s="44"/>
      <c r="G44" s="82" t="s">
        <v>35</v>
      </c>
      <c r="H44" s="57">
        <v>7</v>
      </c>
      <c r="I44" s="58"/>
      <c r="J44" s="1"/>
      <c r="K44" s="80" t="s">
        <v>33</v>
      </c>
      <c r="L44" s="55">
        <f>COUNTIF(F23:F41,"ЗМС")</f>
        <v>0</v>
      </c>
    </row>
    <row r="45" spans="1:12" s="4" customFormat="1" ht="12" customHeight="1" x14ac:dyDescent="0.2">
      <c r="A45" s="29" t="s">
        <v>91</v>
      </c>
      <c r="B45" s="8"/>
      <c r="C45" s="34"/>
      <c r="D45" s="23"/>
      <c r="E45" s="45"/>
      <c r="F45" s="46"/>
      <c r="G45" s="82" t="s">
        <v>28</v>
      </c>
      <c r="H45" s="57">
        <f>H46+H51</f>
        <v>19</v>
      </c>
      <c r="I45" s="58"/>
      <c r="J45" s="1"/>
      <c r="K45" s="80" t="s">
        <v>21</v>
      </c>
      <c r="L45" s="55">
        <f>COUNTIF(F23:F41,"МСМК")</f>
        <v>0</v>
      </c>
    </row>
    <row r="46" spans="1:12" s="4" customFormat="1" ht="12" customHeight="1" x14ac:dyDescent="0.2">
      <c r="A46" s="29" t="s">
        <v>92</v>
      </c>
      <c r="B46" s="8"/>
      <c r="C46" s="35"/>
      <c r="D46" s="23"/>
      <c r="E46" s="45"/>
      <c r="F46" s="46"/>
      <c r="G46" s="82" t="s">
        <v>29</v>
      </c>
      <c r="H46" s="57">
        <f>H47+H48+H50</f>
        <v>19</v>
      </c>
      <c r="I46" s="58"/>
      <c r="J46" s="1"/>
      <c r="K46" s="80" t="s">
        <v>24</v>
      </c>
      <c r="L46" s="55">
        <f>COUNTIF(F23:F41,"МС")</f>
        <v>0</v>
      </c>
    </row>
    <row r="47" spans="1:12" s="4" customFormat="1" ht="12" customHeight="1" x14ac:dyDescent="0.2">
      <c r="A47" s="29" t="s">
        <v>93</v>
      </c>
      <c r="B47" s="8"/>
      <c r="C47" s="35"/>
      <c r="D47" s="23"/>
      <c r="G47" s="82" t="s">
        <v>30</v>
      </c>
      <c r="H47" s="57">
        <f>COUNT(A23:A41)</f>
        <v>16</v>
      </c>
      <c r="I47" s="58"/>
      <c r="J47" s="1"/>
      <c r="K47" s="80" t="s">
        <v>34</v>
      </c>
      <c r="L47" s="55">
        <f>COUNTIF(F23:F41,"КМС")</f>
        <v>13</v>
      </c>
    </row>
    <row r="48" spans="1:12" s="4" customFormat="1" ht="12" customHeight="1" x14ac:dyDescent="0.2">
      <c r="A48" s="85"/>
      <c r="B48" s="8"/>
      <c r="C48" s="35"/>
      <c r="D48" s="23"/>
      <c r="E48" s="45"/>
      <c r="F48" s="46"/>
      <c r="G48" s="82" t="s">
        <v>31</v>
      </c>
      <c r="H48" s="57">
        <f>COUNTIF(A23:A41,"НФ")</f>
        <v>3</v>
      </c>
      <c r="I48" s="58"/>
      <c r="J48" s="1"/>
      <c r="K48" s="80" t="s">
        <v>40</v>
      </c>
      <c r="L48" s="55">
        <f>COUNTIF(F23:F41,"1 СР")</f>
        <v>5</v>
      </c>
    </row>
    <row r="49" spans="1:12" s="4" customFormat="1" ht="12" customHeight="1" x14ac:dyDescent="0.2">
      <c r="A49" s="29"/>
      <c r="B49" s="8"/>
      <c r="C49" s="35"/>
      <c r="D49" s="23"/>
      <c r="E49" s="45"/>
      <c r="F49" s="46"/>
      <c r="G49" s="80" t="s">
        <v>51</v>
      </c>
      <c r="H49" s="81">
        <f>COUNTIF(A23:A41,"ЛИМ")</f>
        <v>0</v>
      </c>
      <c r="I49" s="58"/>
      <c r="J49" s="1"/>
      <c r="K49" s="40" t="s">
        <v>47</v>
      </c>
      <c r="L49" s="51">
        <f>COUNTIF(F23:F41,"2 СР")</f>
        <v>1</v>
      </c>
    </row>
    <row r="50" spans="1:12" s="4" customFormat="1" ht="12" customHeight="1" x14ac:dyDescent="0.2">
      <c r="A50" s="29"/>
      <c r="B50" s="8"/>
      <c r="C50" s="8"/>
      <c r="D50" s="23"/>
      <c r="E50" s="45"/>
      <c r="F50" s="46"/>
      <c r="G50" s="82" t="s">
        <v>36</v>
      </c>
      <c r="H50" s="57">
        <f>COUNTIF(A23:A41,"ДСКВ")</f>
        <v>0</v>
      </c>
      <c r="I50" s="58"/>
      <c r="J50" s="1"/>
      <c r="K50" s="40" t="s">
        <v>48</v>
      </c>
      <c r="L50" s="55">
        <f>COUNTIF(F23:F41,"3 СР")</f>
        <v>0</v>
      </c>
    </row>
    <row r="51" spans="1:12" s="4" customFormat="1" ht="12" customHeight="1" x14ac:dyDescent="0.2">
      <c r="A51" s="29"/>
      <c r="B51" s="8"/>
      <c r="C51" s="8"/>
      <c r="D51" s="23"/>
      <c r="E51" s="47"/>
      <c r="F51" s="48"/>
      <c r="G51" s="82" t="s">
        <v>32</v>
      </c>
      <c r="H51" s="57">
        <f>COUNTIF(A23:A41,"НС")</f>
        <v>0</v>
      </c>
      <c r="I51" s="59"/>
      <c r="J51" s="83"/>
      <c r="K51" s="84"/>
      <c r="L51" s="86"/>
    </row>
    <row r="52" spans="1:12" s="4" customFormat="1" ht="6.75" customHeight="1" x14ac:dyDescent="0.2">
      <c r="A52" s="16"/>
      <c r="B52" s="78"/>
      <c r="C52" s="78"/>
      <c r="D52" s="1"/>
      <c r="E52" s="1"/>
      <c r="F52" s="1"/>
      <c r="G52" s="1"/>
      <c r="H52" s="1"/>
      <c r="I52" s="1"/>
      <c r="J52" s="41"/>
      <c r="K52" s="1"/>
      <c r="L52" s="17"/>
    </row>
    <row r="53" spans="1:12" s="4" customFormat="1" ht="15.75" customHeight="1" x14ac:dyDescent="0.2">
      <c r="A53" s="115" t="s">
        <v>3</v>
      </c>
      <c r="B53" s="116"/>
      <c r="C53" s="116"/>
      <c r="D53" s="116"/>
      <c r="E53" s="116" t="s">
        <v>12</v>
      </c>
      <c r="F53" s="116"/>
      <c r="G53" s="116"/>
      <c r="H53" s="116"/>
      <c r="I53" s="116" t="s">
        <v>4</v>
      </c>
      <c r="J53" s="116"/>
      <c r="K53" s="116"/>
      <c r="L53" s="117"/>
    </row>
    <row r="54" spans="1:12" s="4" customFormat="1" ht="9.75" customHeight="1" x14ac:dyDescent="0.2">
      <c r="A54" s="100"/>
      <c r="B54" s="101"/>
      <c r="C54" s="101"/>
      <c r="D54" s="101"/>
      <c r="E54" s="101"/>
      <c r="F54" s="102"/>
      <c r="G54" s="102"/>
      <c r="H54" s="102"/>
      <c r="I54" s="102"/>
      <c r="J54" s="102"/>
      <c r="K54" s="102"/>
      <c r="L54" s="103"/>
    </row>
    <row r="55" spans="1:12" s="4" customFormat="1" ht="9.75" customHeight="1" x14ac:dyDescent="0.2">
      <c r="A55" s="75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7"/>
    </row>
    <row r="56" spans="1:12" s="4" customFormat="1" ht="9.75" customHeight="1" x14ac:dyDescent="0.2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7"/>
    </row>
    <row r="57" spans="1:12" s="4" customFormat="1" ht="9.75" customHeight="1" x14ac:dyDescent="0.2">
      <c r="A57" s="7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7"/>
    </row>
    <row r="58" spans="1:12" s="4" customFormat="1" ht="9.75" customHeight="1" x14ac:dyDescent="0.2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4"/>
    </row>
    <row r="59" spans="1:12" s="4" customFormat="1" ht="9.75" customHeight="1" x14ac:dyDescent="0.2">
      <c r="A59" s="100"/>
      <c r="B59" s="101"/>
      <c r="C59" s="101"/>
      <c r="D59" s="101"/>
      <c r="E59" s="101"/>
      <c r="F59" s="105"/>
      <c r="G59" s="105"/>
      <c r="H59" s="105"/>
      <c r="I59" s="105"/>
      <c r="J59" s="105"/>
      <c r="K59" s="105"/>
      <c r="L59" s="106"/>
    </row>
    <row r="60" spans="1:12" s="4" customFormat="1" ht="15.75" customHeight="1" thickBot="1" x14ac:dyDescent="0.25">
      <c r="A60" s="107"/>
      <c r="B60" s="98"/>
      <c r="C60" s="98"/>
      <c r="D60" s="98"/>
      <c r="E60" s="98" t="str">
        <f>G17</f>
        <v>ЖУРКИН С.Г. (1к., г. Орел)</v>
      </c>
      <c r="F60" s="98"/>
      <c r="G60" s="98"/>
      <c r="H60" s="98"/>
      <c r="I60" s="98" t="str">
        <f>G18</f>
        <v>СТОЛЯРОВА Т.Е. (ВК, Орел)</v>
      </c>
      <c r="J60" s="98"/>
      <c r="K60" s="98"/>
      <c r="L60" s="99"/>
    </row>
    <row r="61" spans="1:12" s="4" customFormat="1" ht="14.25" customHeight="1" thickTop="1" x14ac:dyDescent="0.2">
      <c r="A61" s="1"/>
      <c r="B61" s="13"/>
      <c r="C61" s="13"/>
      <c r="D61" s="1"/>
      <c r="E61" s="1"/>
      <c r="F61" s="1"/>
      <c r="G61" s="1"/>
      <c r="H61" s="1"/>
      <c r="I61" s="1"/>
      <c r="J61" s="41"/>
      <c r="K61" s="1"/>
      <c r="L61" s="1"/>
    </row>
    <row r="69" ht="9.75" customHeight="1" x14ac:dyDescent="0.2"/>
  </sheetData>
  <mergeCells count="45">
    <mergeCell ref="A13:D13"/>
    <mergeCell ref="A14:D14"/>
    <mergeCell ref="A6:L6"/>
    <mergeCell ref="A7:L7"/>
    <mergeCell ref="A9:L9"/>
    <mergeCell ref="A8:L8"/>
    <mergeCell ref="A12:L12"/>
    <mergeCell ref="A10:L10"/>
    <mergeCell ref="A11:L11"/>
    <mergeCell ref="A1:L1"/>
    <mergeCell ref="A2:L2"/>
    <mergeCell ref="A3:L3"/>
    <mergeCell ref="A4:L4"/>
    <mergeCell ref="A5:L5"/>
    <mergeCell ref="H15:L15"/>
    <mergeCell ref="E21:E22"/>
    <mergeCell ref="A53:D53"/>
    <mergeCell ref="E53:H53"/>
    <mergeCell ref="I53:L53"/>
    <mergeCell ref="F21:F22"/>
    <mergeCell ref="G21:G22"/>
    <mergeCell ref="H21:H22"/>
    <mergeCell ref="A43:D43"/>
    <mergeCell ref="G43:L43"/>
    <mergeCell ref="L21:L22"/>
    <mergeCell ref="A15:G15"/>
    <mergeCell ref="K21:K22"/>
    <mergeCell ref="I21:I22"/>
    <mergeCell ref="H16:L16"/>
    <mergeCell ref="J21:J22"/>
    <mergeCell ref="H17:L17"/>
    <mergeCell ref="H18:L18"/>
    <mergeCell ref="I60:L60"/>
    <mergeCell ref="A54:E54"/>
    <mergeCell ref="F54:L54"/>
    <mergeCell ref="A58:E58"/>
    <mergeCell ref="F58:L58"/>
    <mergeCell ref="A59:E59"/>
    <mergeCell ref="F59:L59"/>
    <mergeCell ref="A60:D60"/>
    <mergeCell ref="E60:H60"/>
    <mergeCell ref="C21:C22"/>
    <mergeCell ref="D21:D22"/>
    <mergeCell ref="A21:A22"/>
    <mergeCell ref="B21:B22"/>
  </mergeCells>
  <conditionalFormatting sqref="B44:B1048576 B1 B6:B7 B9:B11 B16:B22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G50:G51 G44:G48">
    <cfRule type="duplicateValues" dxfId="0" priority="12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3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2021-08-10T14:32:13Z</dcterms:modified>
</cp:coreProperties>
</file>