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155" tabRatio="789"/>
  </bookViews>
  <sheets>
    <sheet name="ИГ" sheetId="98" r:id="rId1"/>
  </sheets>
  <definedNames>
    <definedName name="_xlnm.Print_Titles" localSheetId="0">ИГ!$21:$22</definedName>
    <definedName name="_xlnm.Print_Area" localSheetId="0">ИГ!$A$1:$L$55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7" i="98" l="1"/>
  <c r="L46" i="98"/>
  <c r="L45" i="98"/>
  <c r="L44" i="98"/>
  <c r="L43" i="98"/>
  <c r="I37" i="98" l="1"/>
  <c r="J37" i="98"/>
  <c r="I36" i="98"/>
  <c r="J36" i="98"/>
  <c r="I35" i="98"/>
  <c r="J35" i="98"/>
  <c r="I34" i="98"/>
  <c r="J34" i="98"/>
  <c r="I33" i="98"/>
  <c r="J33" i="98"/>
  <c r="H43" i="98" l="1"/>
  <c r="J24" i="98" l="1"/>
  <c r="J23" i="98"/>
  <c r="H47" i="98"/>
  <c r="H46" i="98"/>
  <c r="H44" i="98"/>
  <c r="H45" i="98"/>
  <c r="L42" i="98"/>
  <c r="L41" i="98"/>
  <c r="L40" i="98"/>
  <c r="I25" i="98"/>
  <c r="I26" i="98"/>
  <c r="I27" i="98"/>
  <c r="I28" i="98"/>
  <c r="I29" i="98"/>
  <c r="I30" i="98"/>
  <c r="I31" i="98"/>
  <c r="I32" i="98"/>
  <c r="I24" i="98"/>
  <c r="J25" i="98"/>
  <c r="J26" i="98"/>
  <c r="J27" i="98"/>
  <c r="J28" i="98"/>
  <c r="J29" i="98"/>
  <c r="J30" i="98"/>
  <c r="J31" i="98"/>
  <c r="J32" i="98"/>
  <c r="H42" i="98" l="1"/>
  <c r="H41" i="98" s="1"/>
</calcChain>
</file>

<file path=xl/sharedStrings.xml><?xml version="1.0" encoding="utf-8"?>
<sst xmlns="http://schemas.openxmlformats.org/spreadsheetml/2006/main" count="119" uniqueCount="87">
  <si>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</si>
  <si>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</si>
  <si>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</si>
  <si>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</si>
  <si>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</si>
  <si>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</si>
  <si>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</si>
  <si>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</si>
  <si>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</si>
  <si>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</si>
  <si>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</si>
  <si>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</si>
  <si>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</si>
  <si>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</si>
  <si>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</si>
  <si>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</si>
  <si>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</si>
  <si>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</si>
  <si>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</si>
  <si>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</si>
  <si>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</si>
  <si>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</si>
  <si>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</si>
  <si>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</si>
  <si>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</si>
  <si>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</si>
  <si>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</si>
  <si>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</si>
  <si>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</si>
  <si>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</si>
  <si>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</si>
  <si>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</si>
  <si>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</si>
  <si>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</si>
  <si>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</si>
  <si>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</si>
  <si>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</si>
  <si>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</si>
  <si>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ДИСТАНЦИЯ: ДЛИНА КРУГА/КРУГОВ</t>
  </si>
  <si>
    <t>1 СР</t>
  </si>
  <si>
    <t>Лимит времени</t>
  </si>
  <si>
    <t>Новосибирская область</t>
  </si>
  <si>
    <t/>
  </si>
  <si>
    <t xml:space="preserve">НАЧАЛО ГОНКИ: 10ч 00м 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</si>
  <si>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11ч 00м</t>
    </r>
  </si>
  <si>
    <t>Температура: +16+17</t>
  </si>
  <si>
    <t>2 СР</t>
  </si>
  <si>
    <t>3 СР</t>
  </si>
  <si>
    <t>Осадки: н. дождь</t>
  </si>
  <si>
    <t>Министерство физической культуры и спорта Кемеровской области-Кузбасса</t>
  </si>
  <si>
    <t>Федерация велосипедного спорта Кемеровской области</t>
  </si>
  <si>
    <t xml:space="preserve">МЕСТО ПРОВЕДЕНИЯ: г. Кемерово </t>
  </si>
  <si>
    <t>ДАТА ПРОВЕДЕНИЯ: 17 июля 2021 года</t>
  </si>
  <si>
    <t xml:space="preserve">ПАВЛОВ А. В. (1 КАТ., г. КЕМЕРОВО) </t>
  </si>
  <si>
    <t xml:space="preserve">ЛЫСАК А.Н. (1 КАТ., г. КЕМЕРОВО) </t>
  </si>
  <si>
    <t xml:space="preserve">СТЕПАНОВА С.Н. (ВК, г. КЕМЕРОВО) </t>
  </si>
  <si>
    <t xml:space="preserve">ПАВЛОВ А.В. (1 КАТ., г. КЕМЕРОВО) </t>
  </si>
  <si>
    <t>10 км /1</t>
  </si>
  <si>
    <t>НАЗВАНИЕ ТРАССЫ / РЕГ. НОМЕР: шоссе с ж.р. Лесная Поляна</t>
  </si>
  <si>
    <t xml:space="preserve">СУММА ПОЛОЖИТЕЛЬНЫХ ПЕРЕПАДОВ ВЫСОТЫ НА ДИСТАНЦИИ (ТС)(м): </t>
  </si>
  <si>
    <t xml:space="preserve">МАКСИМАЛЬНЫЙ ПЕРЕПАД (HD)(м): </t>
  </si>
  <si>
    <t>Влажность: 86 %</t>
  </si>
  <si>
    <t>Ветер: 1,0 км/ч (ю)</t>
  </si>
  <si>
    <t>ПЕРВЕНСТВО СИБИРСКОГО ФЕДЕРАЛЬНОГО ОКРУГА</t>
  </si>
  <si>
    <t>№ ЕКП 2021: 43500</t>
  </si>
  <si>
    <t>№ ВРВС: 0080531811Я</t>
  </si>
  <si>
    <t>ДАНИЛЕНКО Александр</t>
  </si>
  <si>
    <t>ГРИГОРЬЕВ Александр</t>
  </si>
  <si>
    <t>ГОЛОВИН Егор</t>
  </si>
  <si>
    <t>АНДРИЕНКО Тимофей</t>
  </si>
  <si>
    <t>КНЯЗЕВ Егор</t>
  </si>
  <si>
    <t>КАРЧЕВСКИЙ Илья</t>
  </si>
  <si>
    <t>ЧЕРНОРУЦКИЙ Олег</t>
  </si>
  <si>
    <t>ЦУРКО Александр</t>
  </si>
  <si>
    <t>НЕСОВ Кирилл</t>
  </si>
  <si>
    <t>ЕРМОЛАЕВ Егор</t>
  </si>
  <si>
    <t>ЛОКТИН Андрей</t>
  </si>
  <si>
    <t>ГРЕЧКИН Дмитрий</t>
  </si>
  <si>
    <t>ПРОСВИРКИН Константин</t>
  </si>
  <si>
    <t>ХИЖНЯК Роман</t>
  </si>
  <si>
    <t>СОЛОВЬЕВ Александр</t>
  </si>
  <si>
    <t>Красноярский край</t>
  </si>
  <si>
    <t>МЕЖРЕГИОНАЛЬНЫЕ СОРЕВНОВАНИЯ</t>
  </si>
  <si>
    <t>Юноши 15-16 лет</t>
  </si>
  <si>
    <t>1 сп.юн.р.</t>
  </si>
  <si>
    <t>Кемеровская область</t>
  </si>
  <si>
    <t>шоссе - индивидуальная гонка на время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</si>
</sst>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h:mm:ss.00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57">
    <xf numFmtId="0" fontId="0" fillId="0" borderId="0" xfId="0"/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2" fontId="12" fillId="0" borderId="2" xfId="0" applyNumberFormat="1" applyFont="1" applyBorder="1" applyAlignment="1">
      <alignment vertical="center"/>
    </xf>
    <xf numFmtId="2" fontId="12" fillId="0" borderId="3" xfId="0" applyNumberFormat="1" applyFont="1" applyBorder="1" applyAlignment="1">
      <alignment vertical="center"/>
    </xf>
    <xf numFmtId="2" fontId="5" fillId="0" borderId="26" xfId="0" applyNumberFormat="1" applyFont="1" applyBorder="1" applyAlignment="1">
      <alignment vertical="center"/>
    </xf>
    <xf numFmtId="0" fontId="14" fillId="2" borderId="5" xfId="0" applyFont="1" applyFill="1" applyBorder="1" applyAlignment="1">
      <alignment vertical="center"/>
    </xf>
    <xf numFmtId="14" fontId="12" fillId="0" borderId="2" xfId="0" applyNumberFormat="1" applyFont="1" applyBorder="1" applyAlignment="1">
      <alignment vertical="center"/>
    </xf>
    <xf numFmtId="14" fontId="12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6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2" fontId="15" fillId="0" borderId="0" xfId="0" applyNumberFormat="1" applyFont="1" applyAlignment="1">
      <alignment vertical="center" wrapText="1"/>
    </xf>
    <xf numFmtId="0" fontId="5" fillId="0" borderId="32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0" fontId="15" fillId="0" borderId="21" xfId="0" applyFont="1" applyBorder="1" applyAlignment="1">
      <alignment vertical="center"/>
    </xf>
    <xf numFmtId="14" fontId="5" fillId="0" borderId="31" xfId="0" applyNumberFormat="1" applyFont="1" applyBorder="1" applyAlignment="1">
      <alignment vertical="center"/>
    </xf>
    <xf numFmtId="14" fontId="5" fillId="0" borderId="33" xfId="0" applyNumberFormat="1" applyFont="1" applyBorder="1" applyAlignment="1">
      <alignment vertical="center"/>
    </xf>
    <xf numFmtId="14" fontId="5" fillId="0" borderId="30" xfId="0" applyNumberFormat="1" applyFont="1" applyBorder="1" applyAlignment="1">
      <alignment vertical="center"/>
    </xf>
    <xf numFmtId="14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vertical="center"/>
    </xf>
    <xf numFmtId="165" fontId="5" fillId="0" borderId="26" xfId="0" applyNumberFormat="1" applyFont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12" fillId="0" borderId="2" xfId="0" applyNumberFormat="1" applyFont="1" applyBorder="1" applyAlignment="1">
      <alignment vertical="center"/>
    </xf>
    <xf numFmtId="165" fontId="12" fillId="0" borderId="3" xfId="0" applyNumberFormat="1" applyFont="1" applyBorder="1" applyAlignment="1">
      <alignment vertical="center"/>
    </xf>
    <xf numFmtId="165" fontId="5" fillId="0" borderId="26" xfId="0" applyNumberFormat="1" applyFont="1" applyBorder="1" applyAlignment="1">
      <alignment vertical="center"/>
    </xf>
    <xf numFmtId="165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justify"/>
    </xf>
    <xf numFmtId="0" fontId="17" fillId="0" borderId="0" xfId="8" applyFont="1" applyBorder="1" applyAlignment="1">
      <alignment vertical="center" wrapText="1"/>
    </xf>
    <xf numFmtId="14" fontId="15" fillId="0" borderId="0" xfId="0" applyNumberFormat="1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165" fontId="15" fillId="0" borderId="0" xfId="0" applyNumberFormat="1" applyFont="1" applyBorder="1" applyAlignment="1">
      <alignment horizontal="center" vertical="center" wrapText="1"/>
    </xf>
    <xf numFmtId="165" fontId="15" fillId="0" borderId="0" xfId="0" applyNumberFormat="1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5" fillId="3" borderId="0" xfId="0" applyFont="1" applyFill="1" applyAlignment="1">
      <alignment vertical="center"/>
    </xf>
    <xf numFmtId="165" fontId="12" fillId="3" borderId="2" xfId="0" applyNumberFormat="1" applyFont="1" applyFill="1" applyBorder="1" applyAlignment="1">
      <alignment horizontal="center" vertical="center"/>
    </xf>
    <xf numFmtId="165" fontId="12" fillId="3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5" fillId="0" borderId="21" xfId="0" applyNumberFormat="1" applyFont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0" fontId="15" fillId="0" borderId="3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19" fillId="0" borderId="1" xfId="0" applyNumberFormat="1" applyFont="1" applyBorder="1" applyAlignment="1">
      <alignment horizontal="center" vertical="center"/>
    </xf>
    <xf numFmtId="0" fontId="11" fillId="3" borderId="2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vertical="center"/>
    </xf>
    <xf numFmtId="0" fontId="5" fillId="0" borderId="17" xfId="0" applyNumberFormat="1" applyFont="1" applyFill="1" applyBorder="1" applyAlignment="1">
      <alignment horizontal="left" vertical="center"/>
    </xf>
    <xf numFmtId="2" fontId="5" fillId="0" borderId="4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left" vertical="center"/>
    </xf>
    <xf numFmtId="0" fontId="5" fillId="0" borderId="6" xfId="0" applyNumberFormat="1" applyFont="1" applyFill="1" applyBorder="1" applyAlignment="1">
      <alignment horizontal="right" vertical="center"/>
    </xf>
    <xf numFmtId="49" fontId="5" fillId="0" borderId="4" xfId="0" applyNumberFormat="1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right" vertical="center"/>
    </xf>
    <xf numFmtId="165" fontId="9" fillId="0" borderId="4" xfId="0" applyNumberFormat="1" applyFont="1" applyFill="1" applyBorder="1" applyAlignment="1">
      <alignment horizontal="left" vertical="center"/>
    </xf>
    <xf numFmtId="165" fontId="12" fillId="0" borderId="5" xfId="0" applyNumberFormat="1" applyFont="1" applyFill="1" applyBorder="1" applyAlignment="1">
      <alignment vertical="center"/>
    </xf>
    <xf numFmtId="2" fontId="12" fillId="0" borderId="5" xfId="0" applyNumberFormat="1" applyFont="1" applyFill="1" applyBorder="1" applyAlignment="1">
      <alignment vertical="center"/>
    </xf>
    <xf numFmtId="0" fontId="15" fillId="0" borderId="5" xfId="0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49" fontId="5" fillId="0" borderId="5" xfId="0" applyNumberFormat="1" applyFont="1" applyFill="1" applyBorder="1" applyAlignment="1">
      <alignment horizontal="left" vertical="center"/>
    </xf>
    <xf numFmtId="9" fontId="5" fillId="0" borderId="5" xfId="0" applyNumberFormat="1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right" vertical="center"/>
    </xf>
    <xf numFmtId="0" fontId="14" fillId="0" borderId="15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right" vertical="center"/>
    </xf>
    <xf numFmtId="165" fontId="5" fillId="0" borderId="31" xfId="0" applyNumberFormat="1" applyFont="1" applyFill="1" applyBorder="1" applyAlignment="1">
      <alignment vertical="center"/>
    </xf>
    <xf numFmtId="2" fontId="5" fillId="0" borderId="32" xfId="0" applyNumberFormat="1" applyFont="1" applyFill="1" applyBorder="1" applyAlignment="1">
      <alignment vertical="center"/>
    </xf>
    <xf numFmtId="165" fontId="5" fillId="0" borderId="33" xfId="0" applyNumberFormat="1" applyFont="1" applyFill="1" applyBorder="1" applyAlignment="1">
      <alignment vertical="center"/>
    </xf>
    <xf numFmtId="2" fontId="5" fillId="0" borderId="34" xfId="0" applyNumberFormat="1" applyFont="1" applyFill="1" applyBorder="1" applyAlignment="1">
      <alignment vertical="center"/>
    </xf>
    <xf numFmtId="165" fontId="5" fillId="0" borderId="30" xfId="0" applyNumberFormat="1" applyFont="1" applyFill="1" applyBorder="1" applyAlignment="1">
      <alignment vertical="center"/>
    </xf>
    <xf numFmtId="2" fontId="5" fillId="0" borderId="29" xfId="0" applyNumberFormat="1" applyFont="1" applyFill="1" applyBorder="1" applyAlignment="1">
      <alignment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/>
    </xf>
    <xf numFmtId="165" fontId="6" fillId="2" borderId="37" xfId="3" applyNumberFormat="1" applyFont="1" applyFill="1" applyBorder="1" applyAlignment="1">
      <alignment horizontal="center" vertical="center" wrapText="1"/>
    </xf>
    <xf numFmtId="165" fontId="6" fillId="2" borderId="1" xfId="3" applyNumberFormat="1" applyFont="1" applyFill="1" applyBorder="1" applyAlignment="1">
      <alignment horizontal="center" vertical="center" wrapText="1"/>
    </xf>
    <xf numFmtId="2" fontId="6" fillId="2" borderId="37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6" fillId="2" borderId="37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165" fontId="9" fillId="0" borderId="4" xfId="0" applyNumberFormat="1" applyFont="1" applyFill="1" applyBorder="1" applyAlignment="1">
      <alignment horizontal="left" vertical="center"/>
    </xf>
    <xf numFmtId="165" fontId="9" fillId="0" borderId="5" xfId="0" applyNumberFormat="1" applyFont="1" applyFill="1" applyBorder="1" applyAlignment="1">
      <alignment horizontal="left" vertical="center"/>
    </xf>
    <xf numFmtId="165" fontId="9" fillId="0" borderId="17" xfId="0" applyNumberFormat="1" applyFont="1" applyFill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65" fontId="11" fillId="2" borderId="4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/>
    </xf>
    <xf numFmtId="165" fontId="11" fillId="2" borderId="17" xfId="0" applyNumberFormat="1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14" fontId="6" fillId="2" borderId="37" xfId="3" applyNumberFormat="1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>
      <alignment horizontal="center" vertical="center" wrapText="1"/>
    </xf>
    <xf numFmtId="0" fontId="18" fillId="0" borderId="1" xfId="8" applyFont="1" applyBorder="1" applyAlignment="1">
      <alignment horizontal="center" vertical="center" wrapText="1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16931</xdr:colOff>
      <xdr:row>0</xdr:row>
      <xdr:rowOff>25345</xdr:rowOff>
    </xdr:from>
    <xdr:to>
      <xdr:col>1</xdr:col>
      <xdr:colOff>114300</xdr:colOff>
      <xdr:row>2</xdr:row>
      <xdr:rowOff>142875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799AD9EC-A0D5-45A0-85B7-A7654A62F35C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1" y="25345"/>
          <a:ext cx="564094" cy="612830"/>
        </a:xfrm>
        <a:prstGeom prst="rect">
          <a:avLst/>
        </a:prstGeom>
      </xdr:spPr>
    </xdr:pic>
    <xdr:clientData/>
  </xdr:twoCellAnchor>
  <xdr:twoCellAnchor editAs="oneCell">
    <xdr:from>
      <xdr:col>1</xdr:col>
      <xdr:colOff>438150</xdr:colOff>
      <xdr:row>0</xdr:row>
      <xdr:rowOff>25346</xdr:rowOff>
    </xdr:from>
    <xdr:to>
      <xdr:col>3</xdr:col>
      <xdr:colOff>113847</xdr:colOff>
      <xdr:row>2</xdr:row>
      <xdr:rowOff>152400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17883CC1-D7C9-4BBD-A135-1C665ED9080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25346"/>
          <a:ext cx="1003754" cy="622354"/>
        </a:xfrm>
        <a:prstGeom prst="rect">
          <a:avLst/>
        </a:prstGeom>
      </xdr:spPr>
    </xdr:pic>
    <xdr:clientData/>
  </xdr:twoCellAnchor>
  <xdr:twoCellAnchor editAs="oneCell">
    <xdr:from>
      <xdr:col>10</xdr:col>
      <xdr:colOff>149679</xdr:colOff>
      <xdr:row>0</xdr:row>
      <xdr:rowOff>95250</xdr:rowOff>
    </xdr:from>
    <xdr:to>
      <xdr:col>11</xdr:col>
      <xdr:colOff>231321</xdr:colOff>
      <xdr:row>3</xdr:row>
      <xdr:rowOff>136072</xdr:rowOff>
    </xdr:to>
    <xdr:pic>
      <xdr:nvPicPr>
        <xdr:cNvPr id="14" name="Рисунок 13" descr="\\Desktop-iacs5bs\сшор 2 сервер\1 компьютер\логотипы все\Безымянный.pn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1393" y="95250"/>
          <a:ext cx="1074964" cy="77560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340178</xdr:colOff>
      <xdr:row>0</xdr:row>
      <xdr:rowOff>27215</xdr:rowOff>
    </xdr:from>
    <xdr:to>
      <xdr:col>11</xdr:col>
      <xdr:colOff>1211034</xdr:colOff>
      <xdr:row>4</xdr:row>
      <xdr:rowOff>68037</xdr:rowOff>
    </xdr:to>
    <xdr:pic>
      <xdr:nvPicPr>
        <xdr:cNvPr id="11" name="Рисунок 10" descr="C:\Users\СШОР 2\Desktop\логотипы — копия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5214" y="27215"/>
          <a:ext cx="870856" cy="10205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326572</xdr:colOff>
      <xdr:row>49</xdr:row>
      <xdr:rowOff>13607</xdr:rowOff>
    </xdr:from>
    <xdr:to>
      <xdr:col>10</xdr:col>
      <xdr:colOff>884465</xdr:colOff>
      <xdr:row>53</xdr:row>
      <xdr:rowOff>139791</xdr:rowOff>
    </xdr:to>
    <xdr:pic>
      <xdr:nvPicPr>
        <xdr:cNvPr id="12" name="Рисунок 11" descr="C:\Users\СШОР 2\Desktop\Павлов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5" y="10409464"/>
          <a:ext cx="1455964" cy="77932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870857</xdr:colOff>
      <xdr:row>49</xdr:row>
      <xdr:rowOff>95250</xdr:rowOff>
    </xdr:from>
    <xdr:to>
      <xdr:col>7</xdr:col>
      <xdr:colOff>903514</xdr:colOff>
      <xdr:row>53</xdr:row>
      <xdr:rowOff>146957</xdr:rowOff>
    </xdr:to>
    <xdr:pic>
      <xdr:nvPicPr>
        <xdr:cNvPr id="13" name="Рисунок 12" descr="C:\Users\СШОР 2\Desktop\Лысак.jpg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8428" y="10491107"/>
          <a:ext cx="1564822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AB56"/>
  <sheetViews>
    <sheetView tabSelected="1" view="pageBreakPreview" topLeftCell="A32" zoomScaleNormal="100" zoomScaleSheetLayoutView="100" zoomScalePageLayoutView="50" workbookViewId="0">
      <selection activeCell="I45" sqref="I45"/>
    </sheetView>
  </sheetViews>
  <sheetFormatPr defaultColWidth="9.140625" defaultRowHeight="12.75" x14ac:dyDescent="0.2"/>
  <cols>
    <col min="1" max="1" width="7" style="20" customWidth="1"/>
    <col min="2" max="2" width="7" style="31" customWidth="1"/>
    <col min="3" max="3" width="12.85546875" style="31" customWidth="1"/>
    <col min="4" max="4" width="21.7109375" style="20" customWidth="1"/>
    <col min="5" max="5" width="11.7109375" style="38" customWidth="1"/>
    <col min="6" max="6" width="9.5703125" style="20" customWidth="1"/>
    <col min="7" max="7" width="23" style="20" customWidth="1"/>
    <col min="8" max="8" width="13.5703125" style="40" customWidth="1"/>
    <col min="9" max="9" width="12.28515625" style="44" customWidth="1"/>
    <col min="10" max="10" width="13.42578125" style="32" customWidth="1"/>
    <col min="11" max="11" width="14.85546875" style="20" customWidth="1"/>
    <col min="12" max="12" width="18.7109375" style="20" customWidth="1"/>
    <col min="13" max="16384" width="9.140625" style="20"/>
  </cols>
  <sheetData>
    <row r="1" spans="1:28" ht="19.5" customHeight="1" x14ac:dyDescent="0.2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28" ht="19.5" customHeight="1" x14ac:dyDescent="0.2">
      <c r="A2" s="150" t="s">
        <v>49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28" ht="19.5" customHeight="1" x14ac:dyDescent="0.2">
      <c r="A3" s="150" t="s">
        <v>11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</row>
    <row r="4" spans="1:28" ht="19.5" customHeight="1" x14ac:dyDescent="0.2">
      <c r="A4" s="150" t="s">
        <v>50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</row>
    <row r="5" spans="1:28" ht="6" customHeight="1" x14ac:dyDescent="0.2">
      <c r="A5" s="114" t="s">
        <v>42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</row>
    <row r="6" spans="1:28" s="21" customFormat="1" ht="19.5" customHeight="1" x14ac:dyDescent="0.2">
      <c r="A6" s="151" t="s">
        <v>82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22"/>
      <c r="N6" s="22"/>
      <c r="O6" s="22"/>
      <c r="P6" s="22"/>
      <c r="Q6" s="22"/>
      <c r="R6" s="22"/>
      <c r="S6" s="22"/>
      <c r="T6" s="22"/>
      <c r="U6" s="22"/>
    </row>
    <row r="7" spans="1:28" s="21" customFormat="1" ht="18" customHeight="1" x14ac:dyDescent="0.2">
      <c r="A7" s="127" t="s">
        <v>17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</row>
    <row r="8" spans="1:28" s="21" customFormat="1" ht="17.25" customHeight="1" thickBot="1" x14ac:dyDescent="0.25">
      <c r="A8" s="150" t="s">
        <v>63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</row>
    <row r="9" spans="1:28" ht="19.5" customHeight="1" thickTop="1" x14ac:dyDescent="0.2">
      <c r="A9" s="128" t="s">
        <v>22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30"/>
    </row>
    <row r="10" spans="1:28" s="53" customFormat="1" ht="18" customHeight="1" x14ac:dyDescent="0.2">
      <c r="A10" s="131" t="s">
        <v>86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3"/>
    </row>
    <row r="11" spans="1:28" ht="19.5" customHeight="1" x14ac:dyDescent="0.2">
      <c r="A11" s="131" t="s">
        <v>83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3"/>
    </row>
    <row r="12" spans="1:28" ht="5.25" customHeight="1" x14ac:dyDescent="0.2">
      <c r="A12" s="141" t="s">
        <v>42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3"/>
    </row>
    <row r="13" spans="1:28" ht="15.75" x14ac:dyDescent="0.2">
      <c r="A13" s="137" t="s">
        <v>51</v>
      </c>
      <c r="B13" s="138"/>
      <c r="C13" s="138"/>
      <c r="D13" s="138"/>
      <c r="E13" s="16"/>
      <c r="F13" s="1"/>
      <c r="G13" s="73" t="s">
        <v>43</v>
      </c>
      <c r="H13" s="54"/>
      <c r="I13" s="41"/>
      <c r="J13" s="12"/>
      <c r="K13" s="95"/>
      <c r="L13" s="96" t="s">
        <v>65</v>
      </c>
    </row>
    <row r="14" spans="1:28" ht="15.75" x14ac:dyDescent="0.2">
      <c r="A14" s="139" t="s">
        <v>52</v>
      </c>
      <c r="B14" s="140"/>
      <c r="C14" s="140"/>
      <c r="D14" s="140"/>
      <c r="E14" s="17"/>
      <c r="F14" s="2"/>
      <c r="G14" s="74" t="s">
        <v>44</v>
      </c>
      <c r="H14" s="55"/>
      <c r="I14" s="42"/>
      <c r="J14" s="13"/>
      <c r="K14" s="93"/>
      <c r="L14" s="94" t="s">
        <v>64</v>
      </c>
    </row>
    <row r="15" spans="1:28" ht="15" x14ac:dyDescent="0.2">
      <c r="A15" s="147" t="s">
        <v>10</v>
      </c>
      <c r="B15" s="148"/>
      <c r="C15" s="148"/>
      <c r="D15" s="148"/>
      <c r="E15" s="148"/>
      <c r="F15" s="148"/>
      <c r="G15" s="149"/>
      <c r="H15" s="144" t="s">
        <v>1</v>
      </c>
      <c r="I15" s="145"/>
      <c r="J15" s="145"/>
      <c r="K15" s="145"/>
      <c r="L15" s="146"/>
    </row>
    <row r="16" spans="1:28" ht="15" x14ac:dyDescent="0.2">
      <c r="A16" s="23" t="s">
        <v>18</v>
      </c>
      <c r="B16" s="24"/>
      <c r="C16" s="24"/>
      <c r="D16" s="25"/>
      <c r="E16" s="4" t="s">
        <v>42</v>
      </c>
      <c r="F16" s="25"/>
      <c r="G16" s="4"/>
      <c r="H16" s="134" t="s">
        <v>58</v>
      </c>
      <c r="I16" s="135"/>
      <c r="J16" s="135"/>
      <c r="K16" s="135"/>
      <c r="L16" s="136"/>
    </row>
    <row r="17" spans="1:12" ht="15" x14ac:dyDescent="0.2">
      <c r="A17" s="23" t="s">
        <v>19</v>
      </c>
      <c r="B17" s="24"/>
      <c r="C17" s="24"/>
      <c r="D17" s="4"/>
      <c r="E17" s="18"/>
      <c r="F17" s="25"/>
      <c r="G17" s="4" t="s">
        <v>54</v>
      </c>
      <c r="H17" s="134" t="s">
        <v>60</v>
      </c>
      <c r="I17" s="135"/>
      <c r="J17" s="135"/>
      <c r="K17" s="135"/>
      <c r="L17" s="136"/>
    </row>
    <row r="18" spans="1:12" ht="15" x14ac:dyDescent="0.2">
      <c r="A18" s="23" t="s">
        <v>20</v>
      </c>
      <c r="B18" s="24"/>
      <c r="C18" s="24"/>
      <c r="D18" s="4"/>
      <c r="E18" s="18"/>
      <c r="F18" s="25"/>
      <c r="G18" s="4" t="s">
        <v>53</v>
      </c>
      <c r="H18" s="134" t="s">
        <v>59</v>
      </c>
      <c r="I18" s="135"/>
      <c r="J18" s="135"/>
      <c r="K18" s="135"/>
      <c r="L18" s="136"/>
    </row>
    <row r="19" spans="1:12" ht="16.5" thickBot="1" x14ac:dyDescent="0.25">
      <c r="A19" s="23" t="s">
        <v>16</v>
      </c>
      <c r="B19" s="5"/>
      <c r="C19" s="5"/>
      <c r="D19" s="3"/>
      <c r="E19" s="59"/>
      <c r="F19" s="3"/>
      <c r="G19" s="4" t="s">
        <v>55</v>
      </c>
      <c r="H19" s="82" t="s">
        <v>38</v>
      </c>
      <c r="I19" s="83"/>
      <c r="J19" s="84"/>
      <c r="K19" s="85">
        <v>10</v>
      </c>
      <c r="L19" s="86" t="s">
        <v>57</v>
      </c>
    </row>
    <row r="20" spans="1:12" ht="5.25" customHeight="1" thickTop="1" thickBot="1" x14ac:dyDescent="0.25">
      <c r="A20" s="9"/>
      <c r="B20" s="8"/>
      <c r="C20" s="8"/>
      <c r="D20" s="7"/>
      <c r="E20" s="19"/>
      <c r="F20" s="7"/>
      <c r="G20" s="7"/>
      <c r="H20" s="39"/>
      <c r="I20" s="43"/>
      <c r="J20" s="14"/>
      <c r="K20" s="7"/>
      <c r="L20" s="10"/>
    </row>
    <row r="21" spans="1:12" s="26" customFormat="1" ht="21" customHeight="1" thickTop="1" x14ac:dyDescent="0.2">
      <c r="A21" s="152" t="s">
        <v>7</v>
      </c>
      <c r="B21" s="124" t="s">
        <v>13</v>
      </c>
      <c r="C21" s="124" t="s">
        <v>37</v>
      </c>
      <c r="D21" s="124" t="s">
        <v>2</v>
      </c>
      <c r="E21" s="154" t="s">
        <v>36</v>
      </c>
      <c r="F21" s="124" t="s">
        <v>9</v>
      </c>
      <c r="G21" s="124" t="s">
        <v>14</v>
      </c>
      <c r="H21" s="107" t="s">
        <v>8</v>
      </c>
      <c r="I21" s="107" t="s">
        <v>26</v>
      </c>
      <c r="J21" s="109" t="s">
        <v>23</v>
      </c>
      <c r="K21" s="111" t="s">
        <v>25</v>
      </c>
      <c r="L21" s="117" t="s">
        <v>15</v>
      </c>
    </row>
    <row r="22" spans="1:12" s="26" customFormat="1" ht="13.5" customHeight="1" x14ac:dyDescent="0.2">
      <c r="A22" s="153"/>
      <c r="B22" s="125"/>
      <c r="C22" s="125"/>
      <c r="D22" s="125"/>
      <c r="E22" s="155"/>
      <c r="F22" s="125"/>
      <c r="G22" s="125"/>
      <c r="H22" s="108"/>
      <c r="I22" s="108"/>
      <c r="J22" s="110"/>
      <c r="K22" s="112"/>
      <c r="L22" s="118"/>
    </row>
    <row r="23" spans="1:12" ht="21.75" customHeight="1" x14ac:dyDescent="0.2">
      <c r="A23" s="62">
        <v>1</v>
      </c>
      <c r="B23" s="63">
        <v>46</v>
      </c>
      <c r="C23" s="64"/>
      <c r="D23" s="65" t="s">
        <v>66</v>
      </c>
      <c r="E23" s="66">
        <v>38778</v>
      </c>
      <c r="F23" s="67" t="s">
        <v>46</v>
      </c>
      <c r="G23" s="156" t="s">
        <v>41</v>
      </c>
      <c r="H23" s="72">
        <v>1.1000462962962964E-2</v>
      </c>
      <c r="I23" s="71" t="s">
        <v>42</v>
      </c>
      <c r="J23" s="68">
        <f>IFERROR($K$19*3600/(HOUR(H23)*3600+MINUTE(H23)*60+SECOND(H23)),"")</f>
        <v>37.89473684210526</v>
      </c>
      <c r="K23" s="63"/>
      <c r="L23" s="69"/>
    </row>
    <row r="24" spans="1:12" ht="21.75" customHeight="1" x14ac:dyDescent="0.2">
      <c r="A24" s="70">
        <v>2</v>
      </c>
      <c r="B24" s="63">
        <v>138</v>
      </c>
      <c r="C24" s="64"/>
      <c r="D24" s="65" t="s">
        <v>67</v>
      </c>
      <c r="E24" s="66">
        <v>38457</v>
      </c>
      <c r="F24" s="67" t="s">
        <v>33</v>
      </c>
      <c r="G24" s="156" t="s">
        <v>81</v>
      </c>
      <c r="H24" s="72">
        <v>1.1133333333333334E-2</v>
      </c>
      <c r="I24" s="71">
        <f>H24-$H$23</f>
        <v>1.3287037037037E-4</v>
      </c>
      <c r="J24" s="68">
        <f>IFERROR($K$19*3600/(HOUR(H24)*3600+MINUTE(H24)*60+SECOND(H24)),"")</f>
        <v>37.42203742203742</v>
      </c>
      <c r="K24" s="63"/>
      <c r="L24" s="69"/>
    </row>
    <row r="25" spans="1:12" ht="21.75" customHeight="1" x14ac:dyDescent="0.2">
      <c r="A25" s="62">
        <v>3</v>
      </c>
      <c r="B25" s="63">
        <v>9</v>
      </c>
      <c r="C25" s="64"/>
      <c r="D25" s="65" t="s">
        <v>68</v>
      </c>
      <c r="E25" s="66">
        <v>38730</v>
      </c>
      <c r="F25" s="67" t="s">
        <v>47</v>
      </c>
      <c r="G25" s="156" t="s">
        <v>85</v>
      </c>
      <c r="H25" s="72">
        <v>1.182800925925926E-2</v>
      </c>
      <c r="I25" s="71">
        <f t="shared" ref="I25:I37" si="0">H25-$H$23</f>
        <v>8.2754629629629671E-4</v>
      </c>
      <c r="J25" s="68">
        <f t="shared" ref="J25:J37" si="1">IFERROR($K$19*3600/(HOUR(H25)*3600+MINUTE(H25)*60+SECOND(H25)),"")</f>
        <v>35.225048923679061</v>
      </c>
      <c r="K25" s="63"/>
      <c r="L25" s="69"/>
    </row>
    <row r="26" spans="1:12" ht="21.75" customHeight="1" x14ac:dyDescent="0.2">
      <c r="A26" s="70">
        <v>4</v>
      </c>
      <c r="B26" s="63">
        <v>98</v>
      </c>
      <c r="C26" s="64"/>
      <c r="D26" s="65" t="s">
        <v>69</v>
      </c>
      <c r="E26" s="66">
        <v>39043</v>
      </c>
      <c r="F26" s="67" t="s">
        <v>46</v>
      </c>
      <c r="G26" s="156" t="s">
        <v>85</v>
      </c>
      <c r="H26" s="72">
        <v>1.1832870370370369E-2</v>
      </c>
      <c r="I26" s="71">
        <f t="shared" si="0"/>
        <v>8.3240740740740497E-4</v>
      </c>
      <c r="J26" s="68">
        <f t="shared" si="1"/>
        <v>35.225048923679061</v>
      </c>
      <c r="K26" s="63"/>
      <c r="L26" s="69"/>
    </row>
    <row r="27" spans="1:12" ht="21.75" customHeight="1" x14ac:dyDescent="0.2">
      <c r="A27" s="62">
        <v>5</v>
      </c>
      <c r="B27" s="63">
        <v>48</v>
      </c>
      <c r="C27" s="64"/>
      <c r="D27" s="65" t="s">
        <v>70</v>
      </c>
      <c r="E27" s="66">
        <v>38793</v>
      </c>
      <c r="F27" s="67" t="s">
        <v>84</v>
      </c>
      <c r="G27" s="156" t="s">
        <v>41</v>
      </c>
      <c r="H27" s="72">
        <v>1.2162615740740741E-2</v>
      </c>
      <c r="I27" s="71">
        <f t="shared" si="0"/>
        <v>1.1621527777777776E-3</v>
      </c>
      <c r="J27" s="68">
        <f t="shared" si="1"/>
        <v>34.253092293054237</v>
      </c>
      <c r="K27" s="63"/>
      <c r="L27" s="69"/>
    </row>
    <row r="28" spans="1:12" ht="21.75" customHeight="1" x14ac:dyDescent="0.2">
      <c r="A28" s="70">
        <v>6</v>
      </c>
      <c r="B28" s="63">
        <v>109</v>
      </c>
      <c r="C28" s="64"/>
      <c r="D28" s="65" t="s">
        <v>71</v>
      </c>
      <c r="E28" s="66">
        <v>38733</v>
      </c>
      <c r="F28" s="67" t="s">
        <v>47</v>
      </c>
      <c r="G28" s="156" t="s">
        <v>85</v>
      </c>
      <c r="H28" s="72">
        <v>1.2293055555555555E-2</v>
      </c>
      <c r="I28" s="71">
        <f t="shared" si="0"/>
        <v>1.2925925925925917E-3</v>
      </c>
      <c r="J28" s="68">
        <f t="shared" si="1"/>
        <v>33.898305084745765</v>
      </c>
      <c r="K28" s="63"/>
      <c r="L28" s="69"/>
    </row>
    <row r="29" spans="1:12" ht="21.75" customHeight="1" x14ac:dyDescent="0.2">
      <c r="A29" s="62">
        <v>7</v>
      </c>
      <c r="B29" s="63">
        <v>111</v>
      </c>
      <c r="C29" s="64"/>
      <c r="D29" s="65" t="s">
        <v>72</v>
      </c>
      <c r="E29" s="66">
        <v>38700</v>
      </c>
      <c r="F29" s="67" t="s">
        <v>47</v>
      </c>
      <c r="G29" s="156" t="s">
        <v>85</v>
      </c>
      <c r="H29" s="72">
        <v>1.231087962962963E-2</v>
      </c>
      <c r="I29" s="71">
        <f t="shared" si="0"/>
        <v>1.3104166666666663E-3</v>
      </c>
      <c r="J29" s="68">
        <f t="shared" si="1"/>
        <v>33.834586466165412</v>
      </c>
      <c r="K29" s="63"/>
      <c r="L29" s="69"/>
    </row>
    <row r="30" spans="1:12" ht="21.75" customHeight="1" x14ac:dyDescent="0.2">
      <c r="A30" s="70">
        <v>8</v>
      </c>
      <c r="B30" s="63">
        <v>110</v>
      </c>
      <c r="C30" s="64"/>
      <c r="D30" s="65" t="s">
        <v>73</v>
      </c>
      <c r="E30" s="66">
        <v>38682</v>
      </c>
      <c r="F30" s="67" t="s">
        <v>47</v>
      </c>
      <c r="G30" s="156" t="s">
        <v>85</v>
      </c>
      <c r="H30" s="72">
        <v>1.2966435185185185E-2</v>
      </c>
      <c r="I30" s="71">
        <f t="shared" si="0"/>
        <v>1.9659722222222214E-3</v>
      </c>
      <c r="J30" s="68">
        <f t="shared" si="1"/>
        <v>32.142857142857146</v>
      </c>
      <c r="K30" s="63"/>
      <c r="L30" s="69"/>
    </row>
    <row r="31" spans="1:12" ht="21.75" customHeight="1" x14ac:dyDescent="0.2">
      <c r="A31" s="62">
        <v>9</v>
      </c>
      <c r="B31" s="63">
        <v>123</v>
      </c>
      <c r="C31" s="64"/>
      <c r="D31" s="65" t="s">
        <v>74</v>
      </c>
      <c r="E31" s="66">
        <v>39027</v>
      </c>
      <c r="F31" s="67" t="s">
        <v>46</v>
      </c>
      <c r="G31" s="156" t="s">
        <v>85</v>
      </c>
      <c r="H31" s="72">
        <v>1.3111574074074074E-2</v>
      </c>
      <c r="I31" s="71">
        <f t="shared" si="0"/>
        <v>2.1111111111111105E-3</v>
      </c>
      <c r="J31" s="68">
        <f t="shared" si="1"/>
        <v>31.774051191526919</v>
      </c>
      <c r="K31" s="63"/>
      <c r="L31" s="69"/>
    </row>
    <row r="32" spans="1:12" ht="21.75" customHeight="1" x14ac:dyDescent="0.2">
      <c r="A32" s="70">
        <v>10</v>
      </c>
      <c r="B32" s="63">
        <v>67</v>
      </c>
      <c r="C32" s="64"/>
      <c r="D32" s="65" t="s">
        <v>75</v>
      </c>
      <c r="E32" s="66">
        <v>38678</v>
      </c>
      <c r="F32" s="67" t="s">
        <v>46</v>
      </c>
      <c r="G32" s="156" t="s">
        <v>41</v>
      </c>
      <c r="H32" s="72">
        <v>1.331226851851852E-2</v>
      </c>
      <c r="I32" s="71">
        <f t="shared" si="0"/>
        <v>2.3118055555555565E-3</v>
      </c>
      <c r="J32" s="68">
        <f t="shared" si="1"/>
        <v>31.304347826086957</v>
      </c>
      <c r="K32" s="63"/>
      <c r="L32" s="69"/>
    </row>
    <row r="33" spans="1:12" ht="21.75" customHeight="1" x14ac:dyDescent="0.2">
      <c r="A33" s="70">
        <v>11</v>
      </c>
      <c r="B33" s="63">
        <v>134</v>
      </c>
      <c r="C33" s="64"/>
      <c r="D33" s="65" t="s">
        <v>76</v>
      </c>
      <c r="E33" s="66">
        <v>38602</v>
      </c>
      <c r="F33" s="67" t="s">
        <v>47</v>
      </c>
      <c r="G33" s="156" t="s">
        <v>85</v>
      </c>
      <c r="H33" s="72">
        <v>1.3374189814814814E-2</v>
      </c>
      <c r="I33" s="71">
        <f t="shared" si="0"/>
        <v>2.3737268518518508E-3</v>
      </c>
      <c r="J33" s="68">
        <f t="shared" si="1"/>
        <v>31.141868512110726</v>
      </c>
      <c r="K33" s="63"/>
      <c r="L33" s="69"/>
    </row>
    <row r="34" spans="1:12" ht="21.75" customHeight="1" x14ac:dyDescent="0.2">
      <c r="A34" s="70">
        <v>12</v>
      </c>
      <c r="B34" s="63">
        <v>49</v>
      </c>
      <c r="C34" s="64"/>
      <c r="D34" s="65" t="s">
        <v>77</v>
      </c>
      <c r="E34" s="66">
        <v>39062</v>
      </c>
      <c r="F34" s="67" t="s">
        <v>84</v>
      </c>
      <c r="G34" s="156" t="s">
        <v>41</v>
      </c>
      <c r="H34" s="72">
        <v>1.3395023148148147E-2</v>
      </c>
      <c r="I34" s="71">
        <f t="shared" si="0"/>
        <v>2.3945601851851836E-3</v>
      </c>
      <c r="J34" s="68">
        <f t="shared" si="1"/>
        <v>31.11495246326707</v>
      </c>
      <c r="K34" s="63"/>
      <c r="L34" s="69"/>
    </row>
    <row r="35" spans="1:12" ht="21.75" customHeight="1" x14ac:dyDescent="0.2">
      <c r="A35" s="70">
        <v>13</v>
      </c>
      <c r="B35" s="63">
        <v>3</v>
      </c>
      <c r="C35" s="64"/>
      <c r="D35" s="65" t="s">
        <v>78</v>
      </c>
      <c r="E35" s="66">
        <v>39071</v>
      </c>
      <c r="F35" s="67" t="s">
        <v>84</v>
      </c>
      <c r="G35" s="156" t="s">
        <v>41</v>
      </c>
      <c r="H35" s="72">
        <v>1.3552662037037038E-2</v>
      </c>
      <c r="I35" s="71">
        <f t="shared" si="0"/>
        <v>2.5521990740740748E-3</v>
      </c>
      <c r="J35" s="68">
        <f t="shared" si="1"/>
        <v>30.742954739538856</v>
      </c>
      <c r="K35" s="63"/>
      <c r="L35" s="69"/>
    </row>
    <row r="36" spans="1:12" ht="21.75" customHeight="1" x14ac:dyDescent="0.2">
      <c r="A36" s="70">
        <v>14</v>
      </c>
      <c r="B36" s="63">
        <v>63</v>
      </c>
      <c r="C36" s="64"/>
      <c r="D36" s="65" t="s">
        <v>79</v>
      </c>
      <c r="E36" s="66">
        <v>38888</v>
      </c>
      <c r="F36" s="67" t="s">
        <v>84</v>
      </c>
      <c r="G36" s="156" t="s">
        <v>41</v>
      </c>
      <c r="H36" s="72">
        <v>1.3635185185185186E-2</v>
      </c>
      <c r="I36" s="71">
        <f t="shared" si="0"/>
        <v>2.6347222222222223E-3</v>
      </c>
      <c r="J36" s="68">
        <f t="shared" si="1"/>
        <v>30.560271646859082</v>
      </c>
      <c r="K36" s="63"/>
      <c r="L36" s="69"/>
    </row>
    <row r="37" spans="1:12" ht="21.75" customHeight="1" x14ac:dyDescent="0.2">
      <c r="A37" s="70">
        <v>15</v>
      </c>
      <c r="B37" s="63">
        <v>118</v>
      </c>
      <c r="C37" s="64"/>
      <c r="D37" s="65" t="s">
        <v>80</v>
      </c>
      <c r="E37" s="66">
        <v>38413</v>
      </c>
      <c r="F37" s="67" t="s">
        <v>84</v>
      </c>
      <c r="G37" s="156" t="s">
        <v>85</v>
      </c>
      <c r="H37" s="72">
        <v>1.4535763888888888E-2</v>
      </c>
      <c r="I37" s="71">
        <f t="shared" si="0"/>
        <v>3.5353009259259244E-3</v>
      </c>
      <c r="J37" s="68">
        <f t="shared" si="1"/>
        <v>28.662420382165607</v>
      </c>
      <c r="K37" s="63"/>
      <c r="L37" s="69"/>
    </row>
    <row r="38" spans="1:12" ht="6" customHeight="1" thickBot="1" x14ac:dyDescent="0.25">
      <c r="A38" s="61"/>
      <c r="B38" s="45"/>
      <c r="C38" s="45"/>
      <c r="D38" s="46"/>
      <c r="E38" s="47"/>
      <c r="F38" s="48"/>
      <c r="G38" s="49"/>
      <c r="H38" s="50"/>
      <c r="I38" s="51"/>
      <c r="J38" s="27"/>
      <c r="K38" s="52"/>
      <c r="L38" s="52"/>
    </row>
    <row r="39" spans="1:12" ht="15.75" thickTop="1" x14ac:dyDescent="0.2">
      <c r="A39" s="126" t="s">
        <v>5</v>
      </c>
      <c r="B39" s="119"/>
      <c r="C39" s="119"/>
      <c r="D39" s="119"/>
      <c r="E39" s="60"/>
      <c r="F39" s="60"/>
      <c r="G39" s="119" t="s">
        <v>6</v>
      </c>
      <c r="H39" s="119"/>
      <c r="I39" s="119"/>
      <c r="J39" s="119"/>
      <c r="K39" s="119"/>
      <c r="L39" s="120"/>
    </row>
    <row r="40" spans="1:12" x14ac:dyDescent="0.2">
      <c r="A40" s="87" t="s">
        <v>45</v>
      </c>
      <c r="B40" s="88"/>
      <c r="C40" s="89"/>
      <c r="D40" s="3"/>
      <c r="E40" s="34"/>
      <c r="F40" s="28"/>
      <c r="G40" s="78" t="s">
        <v>34</v>
      </c>
      <c r="H40" s="79">
        <v>3</v>
      </c>
      <c r="I40" s="97"/>
      <c r="J40" s="98"/>
      <c r="K40" s="75" t="s">
        <v>32</v>
      </c>
      <c r="L40" s="76">
        <f>COUNTIF(F23:F37,"ЗМС")</f>
        <v>0</v>
      </c>
    </row>
    <row r="41" spans="1:12" x14ac:dyDescent="0.2">
      <c r="A41" s="87" t="s">
        <v>61</v>
      </c>
      <c r="B41" s="88"/>
      <c r="C41" s="90"/>
      <c r="D41" s="88"/>
      <c r="E41" s="35"/>
      <c r="F41" s="29"/>
      <c r="G41" s="80" t="s">
        <v>27</v>
      </c>
      <c r="H41" s="81">
        <f>H42+H47</f>
        <v>15</v>
      </c>
      <c r="I41" s="99"/>
      <c r="J41" s="100"/>
      <c r="K41" s="75" t="s">
        <v>21</v>
      </c>
      <c r="L41" s="76">
        <f>COUNTIF(F23:F37,"МСМК")</f>
        <v>0</v>
      </c>
    </row>
    <row r="42" spans="1:12" x14ac:dyDescent="0.2">
      <c r="A42" s="87" t="s">
        <v>48</v>
      </c>
      <c r="B42" s="88"/>
      <c r="C42" s="91"/>
      <c r="D42" s="88"/>
      <c r="E42" s="35"/>
      <c r="F42" s="29"/>
      <c r="G42" s="80" t="s">
        <v>28</v>
      </c>
      <c r="H42" s="81">
        <f>H43+H44+H46</f>
        <v>15</v>
      </c>
      <c r="I42" s="99"/>
      <c r="J42" s="100"/>
      <c r="K42" s="75" t="s">
        <v>24</v>
      </c>
      <c r="L42" s="76">
        <f>COUNTIF(F23:F37,"МС")</f>
        <v>0</v>
      </c>
    </row>
    <row r="43" spans="1:12" x14ac:dyDescent="0.2">
      <c r="A43" s="87" t="s">
        <v>62</v>
      </c>
      <c r="B43" s="88"/>
      <c r="C43" s="91"/>
      <c r="D43" s="88"/>
      <c r="E43" s="35"/>
      <c r="F43" s="29"/>
      <c r="G43" s="80" t="s">
        <v>29</v>
      </c>
      <c r="H43" s="81">
        <f>COUNT(A23:A37)</f>
        <v>15</v>
      </c>
      <c r="I43" s="99"/>
      <c r="J43" s="100"/>
      <c r="K43" s="75" t="s">
        <v>33</v>
      </c>
      <c r="L43" s="76">
        <f>COUNTIF(F23:F37,"КМС")</f>
        <v>1</v>
      </c>
    </row>
    <row r="44" spans="1:12" x14ac:dyDescent="0.2">
      <c r="A44" s="87"/>
      <c r="B44" s="88"/>
      <c r="C44" s="91"/>
      <c r="D44" s="88"/>
      <c r="E44" s="35"/>
      <c r="F44" s="29"/>
      <c r="G44" s="80" t="s">
        <v>30</v>
      </c>
      <c r="H44" s="81">
        <f>COUNTIF(A23:A37,"НФ")</f>
        <v>0</v>
      </c>
      <c r="I44" s="99"/>
      <c r="J44" s="100"/>
      <c r="K44" s="75" t="s">
        <v>39</v>
      </c>
      <c r="L44" s="76">
        <f>COUNTIF(F23:F37,"1 СР")</f>
        <v>0</v>
      </c>
    </row>
    <row r="45" spans="1:12" x14ac:dyDescent="0.2">
      <c r="A45" s="87"/>
      <c r="B45" s="88"/>
      <c r="C45" s="88"/>
      <c r="D45" s="92"/>
      <c r="G45" s="75" t="s">
        <v>40</v>
      </c>
      <c r="H45" s="79">
        <f>COUNTIF(A23:A37,"ЛИМ")</f>
        <v>0</v>
      </c>
      <c r="I45" s="99"/>
      <c r="J45" s="100"/>
      <c r="K45" s="77" t="s">
        <v>46</v>
      </c>
      <c r="L45" s="76">
        <f>COUNTIF(F23:F37,"2 СР")</f>
        <v>4</v>
      </c>
    </row>
    <row r="46" spans="1:12" x14ac:dyDescent="0.2">
      <c r="A46" s="11"/>
      <c r="B46" s="3"/>
      <c r="C46" s="3"/>
      <c r="D46" s="3"/>
      <c r="E46" s="35"/>
      <c r="F46" s="29"/>
      <c r="G46" s="80" t="s">
        <v>35</v>
      </c>
      <c r="H46" s="81">
        <f>COUNTIF(A23:A37,"ДСКВ")</f>
        <v>0</v>
      </c>
      <c r="I46" s="99"/>
      <c r="J46" s="100"/>
      <c r="K46" s="77" t="s">
        <v>47</v>
      </c>
      <c r="L46" s="76">
        <f>COUNTIF(F23:F37,"3 СР")</f>
        <v>5</v>
      </c>
    </row>
    <row r="47" spans="1:12" x14ac:dyDescent="0.2">
      <c r="A47" s="11"/>
      <c r="B47" s="3"/>
      <c r="C47" s="3"/>
      <c r="D47" s="3"/>
      <c r="E47" s="36"/>
      <c r="F47" s="30"/>
      <c r="G47" s="80" t="s">
        <v>31</v>
      </c>
      <c r="H47" s="81">
        <f>COUNTIF(A23:A37,"НС")</f>
        <v>0</v>
      </c>
      <c r="I47" s="101"/>
      <c r="J47" s="102"/>
      <c r="K47" s="77" t="s">
        <v>84</v>
      </c>
      <c r="L47" s="76">
        <f>COUNTIF(F24:F38,"1 сп.юн.р.")</f>
        <v>5</v>
      </c>
    </row>
    <row r="48" spans="1:12" ht="9.75" customHeight="1" x14ac:dyDescent="0.2">
      <c r="A48" s="11"/>
      <c r="B48" s="5"/>
      <c r="C48" s="5"/>
      <c r="D48" s="3"/>
      <c r="E48" s="18"/>
      <c r="L48" s="6"/>
    </row>
    <row r="49" spans="1:12" ht="15.75" x14ac:dyDescent="0.2">
      <c r="A49" s="121" t="s">
        <v>3</v>
      </c>
      <c r="B49" s="122"/>
      <c r="C49" s="122"/>
      <c r="D49" s="122"/>
      <c r="E49" s="122"/>
      <c r="F49" s="15"/>
      <c r="G49" s="122" t="s">
        <v>12</v>
      </c>
      <c r="H49" s="122"/>
      <c r="I49" s="122" t="s">
        <v>4</v>
      </c>
      <c r="J49" s="122"/>
      <c r="K49" s="122"/>
      <c r="L49" s="123"/>
    </row>
    <row r="50" spans="1:12" x14ac:dyDescent="0.2">
      <c r="A50" s="113"/>
      <c r="B50" s="114"/>
      <c r="C50" s="114"/>
      <c r="D50" s="114"/>
      <c r="E50" s="114"/>
      <c r="F50" s="115"/>
      <c r="G50" s="115"/>
      <c r="H50" s="115"/>
      <c r="I50" s="115"/>
      <c r="J50" s="115"/>
      <c r="K50" s="115"/>
      <c r="L50" s="116"/>
    </row>
    <row r="51" spans="1:12" x14ac:dyDescent="0.2">
      <c r="A51" s="57"/>
      <c r="B51" s="56"/>
      <c r="C51" s="56"/>
      <c r="D51" s="56"/>
      <c r="E51" s="37"/>
      <c r="F51" s="56"/>
      <c r="G51" s="56"/>
      <c r="I51" s="40"/>
      <c r="J51" s="56"/>
      <c r="K51" s="56"/>
      <c r="L51" s="58"/>
    </row>
    <row r="52" spans="1:12" x14ac:dyDescent="0.2">
      <c r="A52" s="57"/>
      <c r="B52" s="56"/>
      <c r="C52" s="56"/>
      <c r="D52" s="56"/>
      <c r="E52" s="37"/>
      <c r="F52" s="56"/>
      <c r="G52" s="56"/>
      <c r="I52" s="40"/>
      <c r="J52" s="56"/>
      <c r="K52" s="56"/>
      <c r="L52" s="58"/>
    </row>
    <row r="53" spans="1:12" x14ac:dyDescent="0.2">
      <c r="A53" s="57"/>
      <c r="B53" s="56"/>
      <c r="C53" s="56"/>
      <c r="D53" s="56"/>
      <c r="E53" s="37"/>
      <c r="F53" s="56"/>
      <c r="G53" s="56"/>
      <c r="I53" s="40"/>
      <c r="J53" s="56"/>
      <c r="K53" s="56"/>
      <c r="L53" s="58"/>
    </row>
    <row r="54" spans="1:12" x14ac:dyDescent="0.2">
      <c r="A54" s="57"/>
      <c r="B54" s="56"/>
      <c r="C54" s="56"/>
      <c r="D54" s="56"/>
      <c r="E54" s="37"/>
      <c r="F54" s="56"/>
      <c r="G54" s="56"/>
      <c r="I54" s="40"/>
      <c r="J54" s="56"/>
      <c r="K54" s="56"/>
      <c r="L54" s="58"/>
    </row>
    <row r="55" spans="1:12" ht="16.5" thickBot="1" x14ac:dyDescent="0.25">
      <c r="A55" s="103" t="s">
        <v>42</v>
      </c>
      <c r="B55" s="104"/>
      <c r="C55" s="104"/>
      <c r="D55" s="104"/>
      <c r="E55" s="104"/>
      <c r="F55" s="33"/>
      <c r="G55" s="105" t="s">
        <v>54</v>
      </c>
      <c r="H55" s="105"/>
      <c r="I55" s="105" t="s">
        <v>56</v>
      </c>
      <c r="J55" s="105"/>
      <c r="K55" s="105"/>
      <c r="L55" s="106"/>
    </row>
    <row r="56" spans="1:12" ht="13.5" thickTop="1" x14ac:dyDescent="0.2"/>
  </sheetData>
  <sortState ref="B23:H30">
    <sortCondition ref="H23:H30"/>
  </sortState>
  <mergeCells count="41">
    <mergeCell ref="G21:G22"/>
    <mergeCell ref="A21:A22"/>
    <mergeCell ref="B21:B22"/>
    <mergeCell ref="C21:C22"/>
    <mergeCell ref="D21:D22"/>
    <mergeCell ref="E21:E22"/>
    <mergeCell ref="A1:L1"/>
    <mergeCell ref="A2:L2"/>
    <mergeCell ref="A3:L3"/>
    <mergeCell ref="A4:L4"/>
    <mergeCell ref="A8:L8"/>
    <mergeCell ref="A5:L5"/>
    <mergeCell ref="A6:L6"/>
    <mergeCell ref="A7:L7"/>
    <mergeCell ref="A9:L9"/>
    <mergeCell ref="A10:L10"/>
    <mergeCell ref="A11:L11"/>
    <mergeCell ref="H18:L18"/>
    <mergeCell ref="A13:D13"/>
    <mergeCell ref="A14:D14"/>
    <mergeCell ref="A12:L12"/>
    <mergeCell ref="H15:L15"/>
    <mergeCell ref="H16:L16"/>
    <mergeCell ref="H17:L17"/>
    <mergeCell ref="A15:G15"/>
    <mergeCell ref="A55:E55"/>
    <mergeCell ref="G55:H55"/>
    <mergeCell ref="I55:L55"/>
    <mergeCell ref="H21:H22"/>
    <mergeCell ref="I21:I22"/>
    <mergeCell ref="J21:J22"/>
    <mergeCell ref="K21:K22"/>
    <mergeCell ref="A50:E50"/>
    <mergeCell ref="F50:L50"/>
    <mergeCell ref="L21:L22"/>
    <mergeCell ref="G39:L39"/>
    <mergeCell ref="A49:E49"/>
    <mergeCell ref="G49:H49"/>
    <mergeCell ref="I49:L49"/>
    <mergeCell ref="F21:F22"/>
    <mergeCell ref="A39:D39"/>
  </mergeCells>
  <conditionalFormatting sqref="G46:G47 G43:G44">
    <cfRule type="duplicateValues" dxfId="0" priority="2"/>
  </conditionalFormatting>
  <printOptions horizontalCentered="1"/>
  <pageMargins left="0.19685039370078741" right="0.19685039370078741" top="0.59055118110236227" bottom="0.59055118110236227" header="0.15748031496062992" footer="0.11811023622047245"/>
  <pageSetup paperSize="256" scale="88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ИГ</vt:lpstr>
      <vt:lpstr>ИГ!Заголовки_для_печати</vt:lpstr>
      <vt:lpstr>ИГ!Область_печати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2021-07-27T05:15:21Z</cp:lastPrinted>
  <dcterms:created xsi:type="dcterms:W3CDTF">1996-10-08T23:32:33Z</dcterms:created>
  <dcterms:modified xsi:type="dcterms:W3CDTF">2021-07-27T15:01:49Z</dcterms:modified>
</cp:coreProperties>
</file>