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Default Extension="wdp" ContentType="image/vnd.ms-photo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ком спринт 750 д15-16 ФИН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_xlnm.Print_Area" localSheetId="0">'ком спринт 750 д15-16 ФИН'!$A$1:$O$58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/>
  <c r="I33"/>
  <c r="M33"/>
  <c r="J29"/>
  <c r="I29"/>
  <c r="T32"/>
  <c r="J26"/>
  <c r="I26"/>
  <c r="M26"/>
  <c r="J22"/>
  <c r="I22"/>
  <c r="T25"/>
  <c r="G41"/>
  <c r="E41"/>
  <c r="D41"/>
  <c r="C41"/>
  <c r="G40"/>
  <c r="E40"/>
  <c r="D40"/>
  <c r="C40"/>
  <c r="G39"/>
  <c r="E39"/>
  <c r="D39"/>
  <c r="C39"/>
  <c r="G38"/>
  <c r="F38"/>
  <c r="E38"/>
  <c r="D38"/>
  <c r="C38"/>
  <c r="G37"/>
  <c r="E37"/>
  <c r="D37"/>
  <c r="C37"/>
  <c r="G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E56"/>
  <c r="H56"/>
  <c r="M56"/>
  <c r="H49"/>
  <c r="H48"/>
  <c r="H47"/>
  <c r="M29"/>
  <c r="M22"/>
  <c r="J49"/>
  <c r="J48" l="1"/>
  <c r="K33"/>
  <c r="K22"/>
  <c r="K26"/>
  <c r="K29"/>
</calcChain>
</file>

<file path=xl/sharedStrings.xml><?xml version="1.0" encoding="utf-8"?>
<sst xmlns="http://schemas.openxmlformats.org/spreadsheetml/2006/main" count="77" uniqueCount="66">
  <si>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</si>
  <si>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</si>
  <si>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</si>
  <si>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 xml:space="preserve">ИТОГОВЫЙ ПРОТОКОЛ </t>
  </si>
  <si>
    <t>трек - командный спринт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</si>
  <si>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 г. САНКТ ПЕТЕРБУРГ- велотрек "Локосфинкс"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</si>
  <si>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</si>
  <si>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</si>
  <si>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</si>
  <si>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</si>
  <si>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</si>
  <si>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</si>
  <si>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>ДЛИНА ТРЕКА:</t>
  </si>
  <si>
    <t>250 м</t>
  </si>
  <si>
    <t>ГЛАВНЫЙ СЕКРЕТАРЬ:</t>
  </si>
  <si>
    <t>ПРОТЯЖЕННОСТЬ ДИСТАНЦИИ:</t>
  </si>
  <si>
    <t>750 м</t>
  </si>
  <si>
    <t>СУДЬЯ НА ФИНИШЕ:</t>
  </si>
  <si>
    <t>КРУГОВ:</t>
  </si>
  <si>
    <t>МЕСТО</t>
  </si>
  <si>
    <t>НОМЕР</t>
  </si>
  <si>
    <t>КОД UCI</t>
  </si>
  <si>
    <t>ФАМИЛИЯ ИМЯ</t>
  </si>
  <si>
    <t>ГОД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</si>
  <si>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</si>
  <si>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</si>
  <si>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</si>
  <si>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</si>
  <si>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</si>
  <si>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</si>
  <si>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</si>
  <si>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>0-250 м</t>
  </si>
  <si>
    <t>250-500 м</t>
  </si>
  <si>
    <t>500-750 м</t>
  </si>
  <si>
    <t>МСМК</t>
  </si>
  <si>
    <t>МС</t>
  </si>
  <si>
    <t>ГЛАВНЫЙ СУДЬЯ</t>
  </si>
  <si>
    <t>ГЛАВНЫЙ СЕКРЕТАРЬ</t>
  </si>
  <si>
    <t>СУДЬЯ НА ФИНИШЕ</t>
  </si>
  <si>
    <t/>
  </si>
  <si>
    <r>
      <rPr>
        <b/>
        <sz val="11"/>
        <rFont val="Calibri"/>
        <family val="2"/>
        <charset val="204"/>
        <scheme val="minor"/>
      </rPr>
      <t>ДАТА ПРОВЕДЕНИЯ</t>
    </r>
    <r>
      <rPr>
        <sz val="11"/>
        <rFont val="Calibri"/>
        <family val="2"/>
        <charset val="204"/>
        <scheme val="minor"/>
      </rPr>
      <t>: 28 Января 2025 года</t>
    </r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</si>
  <si>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</si>
  <si>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</si>
  <si>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</si>
  <si>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№ ВРВС: 0080441611Я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</si>
  <si>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</si>
  <si>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</si>
  <si>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</si>
  <si>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</si>
  <si>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</si>
  <si>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65 %</t>
  </si>
  <si>
    <t>Заявлено</t>
  </si>
  <si>
    <t>Стартовало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</si>
  <si>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</si>
  <si>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</si>
  <si>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</si>
  <si>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</si>
  <si>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</si>
  <si>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</si>
  <si>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</si>
  <si>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</si>
  <si>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ВСЕРОССИЙСКИЕ СОРЕВНОВАНИЯ</t>
  </si>
  <si>
    <t>№ ЕКП 2025: 2008780021031827</t>
  </si>
  <si>
    <t>ЮНИОРЫ 17-18 ЛЕТ</t>
  </si>
  <si>
    <t>1 сп.р.</t>
  </si>
  <si>
    <t>2 сп.р.</t>
  </si>
</sst>
</file>

<file path=xl/styles.xml><?xml version="1.0" encoding="utf-8"?>
<styleSheet xmlns="http://schemas.openxmlformats.org/spreadsheetml/2006/main">
  <numFmts count="3">
    <numFmt numFmtId="164" formatCode="m:ss.000"/>
    <numFmt numFmtId="165" formatCode="0.000"/>
    <numFmt numFmtId="166" formatCode="h:mm:ss.00"/>
  </numFmts>
  <fonts count="30">
    <font>
      <sz val="10"/>
      <name val="Arial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b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sz val="12"/>
      <name val="Calibri Light"/>
      <family val="1"/>
      <charset val="204"/>
      <scheme val="major"/>
    </font>
    <font>
      <sz val="12"/>
      <name val="Calibri Light"/>
      <family val="2"/>
      <charset val="204"/>
      <scheme val="major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b/>
      <sz val="10"/>
      <name val="Calibri Light"/>
      <family val="1"/>
      <charset val="204"/>
      <scheme val="major"/>
    </font>
    <font>
      <sz val="10"/>
      <color theme="1"/>
      <name val="Calibri Light"/>
      <family val="1"/>
      <charset val="204"/>
      <scheme val="major"/>
    </font>
    <font>
      <b/>
      <sz val="9"/>
      <color theme="0"/>
      <name val="Calibri"/>
      <family val="2"/>
      <charset val="204"/>
      <scheme val="minor"/>
    </font>
    <font>
      <b/>
      <sz val="14"/>
      <color theme="0"/>
      <name val="Calibri Light"/>
      <family val="1"/>
      <charset val="204"/>
      <scheme val="major"/>
    </font>
    <font>
      <sz val="14"/>
      <color theme="0"/>
      <name val="Calibri Light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6" fillId="0" borderId="0"/>
    <xf numFmtId="0" fontId="1" fillId="0" borderId="0"/>
  </cellStyleXfs>
  <cellXfs count="209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3" fillId="0" borderId="7" xfId="1" applyFont="1" applyBorder="1"/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right" vertical="center"/>
    </xf>
    <xf numFmtId="0" fontId="4" fillId="0" borderId="9" xfId="1" applyFont="1" applyFill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right" vertical="center"/>
    </xf>
    <xf numFmtId="0" fontId="10" fillId="0" borderId="5" xfId="1" applyFont="1" applyBorder="1" applyAlignment="1">
      <alignment horizontal="right" vertical="center"/>
    </xf>
    <xf numFmtId="0" fontId="9" fillId="2" borderId="12" xfId="1" applyFont="1" applyFill="1" applyBorder="1" applyAlignment="1">
      <alignment vertical="center"/>
    </xf>
    <xf numFmtId="0" fontId="9" fillId="2" borderId="7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vertical="center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4" fillId="0" borderId="14" xfId="1" applyFont="1" applyFill="1" applyBorder="1" applyAlignment="1">
      <alignment horizontal="right" vertical="center"/>
    </xf>
    <xf numFmtId="0" fontId="9" fillId="0" borderId="15" xfId="1" applyFont="1" applyBorder="1" applyAlignment="1">
      <alignment horizontal="left" vertical="center"/>
    </xf>
    <xf numFmtId="0" fontId="4" fillId="0" borderId="14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right" vertical="center"/>
    </xf>
    <xf numFmtId="49" fontId="4" fillId="0" borderId="16" xfId="1" applyNumberFormat="1" applyFont="1" applyFill="1" applyBorder="1" applyAlignment="1">
      <alignment horizontal="right" vertical="center"/>
    </xf>
    <xf numFmtId="0" fontId="9" fillId="0" borderId="17" xfId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right" vertical="center"/>
    </xf>
    <xf numFmtId="0" fontId="4" fillId="0" borderId="18" xfId="1" applyFont="1" applyFill="1" applyBorder="1" applyAlignment="1">
      <alignment vertical="center"/>
    </xf>
    <xf numFmtId="0" fontId="9" fillId="0" borderId="20" xfId="1" applyFont="1" applyBorder="1" applyAlignment="1">
      <alignment horizontal="left" vertical="center"/>
    </xf>
    <xf numFmtId="0" fontId="4" fillId="0" borderId="18" xfId="1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49" fontId="4" fillId="0" borderId="21" xfId="1" applyNumberFormat="1" applyFont="1" applyFill="1" applyBorder="1" applyAlignment="1">
      <alignment horizontal="right" vertical="center"/>
    </xf>
    <xf numFmtId="0" fontId="9" fillId="0" borderId="20" xfId="1" applyFont="1" applyBorder="1" applyAlignment="1">
      <alignment vertical="center"/>
    </xf>
    <xf numFmtId="0" fontId="4" fillId="0" borderId="21" xfId="1" applyNumberFormat="1" applyFont="1" applyFill="1" applyBorder="1" applyAlignment="1">
      <alignment horizontal="right" vertical="center"/>
    </xf>
    <xf numFmtId="0" fontId="9" fillId="0" borderId="22" xfId="1" applyFont="1" applyFill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right" vertical="center"/>
    </xf>
    <xf numFmtId="0" fontId="4" fillId="0" borderId="25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26" xfId="0" applyFont="1" applyFill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1" fillId="0" borderId="3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164" fontId="14" fillId="0" borderId="11" xfId="1" applyNumberFormat="1" applyFont="1" applyBorder="1" applyAlignment="1">
      <alignment horizontal="center" vertical="center"/>
    </xf>
    <xf numFmtId="164" fontId="14" fillId="0" borderId="28" xfId="0" applyNumberFormat="1" applyFont="1" applyBorder="1" applyAlignment="1">
      <alignment horizontal="center" vertical="center"/>
    </xf>
    <xf numFmtId="164" fontId="14" fillId="0" borderId="28" xfId="0" applyNumberFormat="1" applyFont="1" applyBorder="1" applyAlignment="1"/>
    <xf numFmtId="0" fontId="11" fillId="0" borderId="34" xfId="1" applyFont="1" applyFill="1" applyBorder="1" applyAlignment="1">
      <alignment horizontal="center" vertical="center" wrapTex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7" xfId="1" applyFont="1" applyFill="1" applyBorder="1" applyAlignment="1">
      <alignment horizontal="center" vertical="center" wrapText="1"/>
    </xf>
    <xf numFmtId="14" fontId="3" fillId="0" borderId="0" xfId="3" applyNumberFormat="1" applyFont="1" applyAlignment="1">
      <alignment horizontal="center" vertical="center"/>
    </xf>
    <xf numFmtId="166" fontId="3" fillId="0" borderId="0" xfId="3" applyNumberFormat="1" applyFont="1" applyAlignment="1">
      <alignment horizontal="center" vertical="center"/>
    </xf>
    <xf numFmtId="2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165" fontId="14" fillId="0" borderId="28" xfId="0" applyNumberFormat="1" applyFont="1" applyBorder="1" applyAlignment="1"/>
    <xf numFmtId="2" fontId="14" fillId="0" borderId="33" xfId="0" applyNumberFormat="1" applyFont="1" applyBorder="1" applyAlignment="1">
      <alignment vertical="center"/>
    </xf>
    <xf numFmtId="2" fontId="14" fillId="0" borderId="28" xfId="0" applyNumberFormat="1" applyFont="1" applyBorder="1" applyAlignment="1">
      <alignment vertical="center"/>
    </xf>
    <xf numFmtId="2" fontId="14" fillId="0" borderId="36" xfId="0" applyNumberFormat="1" applyFont="1" applyBorder="1" applyAlignment="1">
      <alignment vertical="center"/>
    </xf>
    <xf numFmtId="2" fontId="14" fillId="0" borderId="30" xfId="0" applyNumberFormat="1" applyFont="1" applyBorder="1" applyAlignment="1">
      <alignment vertical="center"/>
    </xf>
    <xf numFmtId="0" fontId="17" fillId="0" borderId="30" xfId="1" applyFont="1" applyFill="1" applyBorder="1" applyAlignment="1">
      <alignment vertical="center"/>
    </xf>
    <xf numFmtId="164" fontId="18" fillId="0" borderId="33" xfId="1" applyNumberFormat="1" applyFont="1" applyBorder="1" applyAlignment="1">
      <alignment horizontal="right"/>
    </xf>
    <xf numFmtId="164" fontId="14" fillId="0" borderId="36" xfId="1" applyNumberFormat="1" applyFont="1" applyBorder="1" applyAlignment="1">
      <alignment horizontal="center" vertical="center"/>
    </xf>
    <xf numFmtId="164" fontId="14" fillId="0" borderId="36" xfId="1" applyNumberFormat="1" applyFont="1" applyFill="1" applyBorder="1" applyAlignment="1">
      <alignment horizontal="center" vertical="center"/>
    </xf>
    <xf numFmtId="164" fontId="14" fillId="0" borderId="36" xfId="1" applyNumberFormat="1" applyFont="1" applyBorder="1" applyAlignment="1">
      <alignment horizontal="center"/>
    </xf>
    <xf numFmtId="0" fontId="17" fillId="0" borderId="36" xfId="1" applyFont="1" applyFill="1" applyBorder="1" applyAlignment="1">
      <alignment vertical="center"/>
    </xf>
    <xf numFmtId="164" fontId="18" fillId="0" borderId="30" xfId="1" applyNumberFormat="1" applyFont="1" applyBorder="1" applyAlignment="1">
      <alignment horizontal="right"/>
    </xf>
    <xf numFmtId="0" fontId="19" fillId="0" borderId="30" xfId="1" applyFont="1" applyFill="1" applyBorder="1" applyAlignment="1">
      <alignment horizontal="center" vertical="center" wrapText="1"/>
    </xf>
    <xf numFmtId="164" fontId="14" fillId="0" borderId="28" xfId="1" applyNumberFormat="1" applyFont="1" applyBorder="1" applyAlignment="1">
      <alignment horizontal="center"/>
    </xf>
    <xf numFmtId="0" fontId="17" fillId="0" borderId="33" xfId="1" applyFont="1" applyFill="1" applyBorder="1" applyAlignment="1">
      <alignment vertical="center"/>
    </xf>
    <xf numFmtId="164" fontId="14" fillId="0" borderId="36" xfId="1" applyNumberFormat="1" applyFont="1" applyBorder="1" applyAlignment="1">
      <alignment horizontal="left"/>
    </xf>
    <xf numFmtId="164" fontId="18" fillId="0" borderId="36" xfId="1" applyNumberFormat="1" applyFont="1" applyBorder="1" applyAlignment="1">
      <alignment horizontal="right"/>
    </xf>
    <xf numFmtId="0" fontId="19" fillId="0" borderId="33" xfId="1" applyFont="1" applyFill="1" applyBorder="1" applyAlignment="1">
      <alignment vertical="center" wrapText="1"/>
    </xf>
    <xf numFmtId="164" fontId="14" fillId="0" borderId="28" xfId="1" applyNumberFormat="1" applyFont="1" applyFill="1" applyBorder="1" applyAlignment="1">
      <alignment horizontal="center" vertical="center"/>
    </xf>
    <xf numFmtId="0" fontId="19" fillId="0" borderId="27" xfId="1" applyFont="1" applyFill="1" applyBorder="1" applyAlignment="1">
      <alignment vertical="center" wrapText="1"/>
    </xf>
    <xf numFmtId="0" fontId="19" fillId="0" borderId="36" xfId="1" applyFont="1" applyFill="1" applyBorder="1" applyAlignment="1">
      <alignment vertical="center" wrapText="1"/>
    </xf>
    <xf numFmtId="164" fontId="14" fillId="0" borderId="30" xfId="1" applyNumberFormat="1" applyFont="1" applyBorder="1" applyAlignment="1">
      <alignment horizontal="center" vertical="center"/>
    </xf>
    <xf numFmtId="164" fontId="14" fillId="0" borderId="30" xfId="1" applyNumberFormat="1" applyFont="1" applyFill="1" applyBorder="1" applyAlignment="1">
      <alignment horizontal="center" vertical="center"/>
    </xf>
    <xf numFmtId="164" fontId="14" fillId="0" borderId="33" xfId="1" applyNumberFormat="1" applyFont="1" applyBorder="1" applyAlignment="1">
      <alignment horizontal="center" vertical="center"/>
    </xf>
    <xf numFmtId="164" fontId="14" fillId="0" borderId="33" xfId="1" applyNumberFormat="1" applyFont="1" applyBorder="1" applyAlignment="1">
      <alignment horizontal="left"/>
    </xf>
    <xf numFmtId="164" fontId="15" fillId="0" borderId="30" xfId="1" applyNumberFormat="1" applyFont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0" fontId="25" fillId="0" borderId="33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14" fontId="26" fillId="0" borderId="33" xfId="0" applyNumberFormat="1" applyFont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41" xfId="0" applyNumberFormat="1" applyFont="1" applyBorder="1" applyAlignment="1">
      <alignment horizontal="center" vertical="center"/>
    </xf>
    <xf numFmtId="165" fontId="23" fillId="0" borderId="33" xfId="0" applyNumberFormat="1" applyFont="1" applyBorder="1" applyAlignment="1">
      <alignment horizontal="center" vertical="center"/>
    </xf>
    <xf numFmtId="165" fontId="22" fillId="0" borderId="33" xfId="0" applyNumberFormat="1" applyFont="1" applyBorder="1" applyAlignment="1">
      <alignment horizontal="center" vertical="center"/>
    </xf>
    <xf numFmtId="2" fontId="22" fillId="0" borderId="33" xfId="0" applyNumberFormat="1" applyFont="1" applyFill="1" applyBorder="1" applyAlignment="1">
      <alignment horizontal="center" vertical="center"/>
    </xf>
    <xf numFmtId="2" fontId="22" fillId="0" borderId="41" xfId="0" applyNumberFormat="1" applyFont="1" applyFill="1" applyBorder="1" applyAlignment="1">
      <alignment horizontal="center" vertical="center"/>
    </xf>
    <xf numFmtId="165" fontId="15" fillId="0" borderId="30" xfId="0" applyNumberFormat="1" applyFont="1" applyBorder="1" applyAlignment="1">
      <alignment horizontal="center" vertical="center"/>
    </xf>
    <xf numFmtId="165" fontId="14" fillId="0" borderId="28" xfId="1" applyNumberFormat="1" applyFont="1" applyBorder="1" applyAlignment="1">
      <alignment horizontal="center"/>
    </xf>
    <xf numFmtId="165" fontId="14" fillId="0" borderId="36" xfId="1" applyNumberFormat="1" applyFont="1" applyBorder="1" applyAlignment="1">
      <alignment horizontal="left"/>
    </xf>
    <xf numFmtId="165" fontId="14" fillId="0" borderId="28" xfId="1" applyNumberFormat="1" applyFont="1" applyBorder="1" applyAlignment="1">
      <alignment horizontal="left"/>
    </xf>
    <xf numFmtId="165" fontId="14" fillId="0" borderId="36" xfId="1" applyNumberFormat="1" applyFont="1" applyBorder="1" applyAlignment="1">
      <alignment horizontal="center"/>
    </xf>
    <xf numFmtId="0" fontId="27" fillId="0" borderId="0" xfId="1" applyFont="1" applyFill="1" applyBorder="1" applyAlignment="1">
      <alignment vertical="center"/>
    </xf>
    <xf numFmtId="165" fontId="28" fillId="0" borderId="0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2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65" fontId="15" fillId="0" borderId="41" xfId="0" applyNumberFormat="1" applyFont="1" applyBorder="1" applyAlignment="1">
      <alignment horizontal="center" vertical="center"/>
    </xf>
    <xf numFmtId="164" fontId="18" fillId="0" borderId="41" xfId="1" applyNumberFormat="1" applyFont="1" applyBorder="1" applyAlignment="1">
      <alignment horizontal="right"/>
    </xf>
    <xf numFmtId="165" fontId="14" fillId="0" borderId="36" xfId="0" applyNumberFormat="1" applyFont="1" applyBorder="1" applyAlignment="1">
      <alignment horizontal="center" vertical="center"/>
    </xf>
    <xf numFmtId="165" fontId="14" fillId="0" borderId="36" xfId="0" applyNumberFormat="1" applyFont="1" applyBorder="1" applyAlignment="1"/>
    <xf numFmtId="0" fontId="22" fillId="0" borderId="20" xfId="0" applyFont="1" applyBorder="1" applyAlignment="1">
      <alignment horizontal="center" vertical="center"/>
    </xf>
    <xf numFmtId="0" fontId="17" fillId="0" borderId="41" xfId="1" applyFont="1" applyFill="1" applyBorder="1" applyAlignment="1">
      <alignment vertical="center"/>
    </xf>
    <xf numFmtId="0" fontId="11" fillId="2" borderId="33" xfId="2" applyFont="1" applyFill="1" applyBorder="1" applyAlignment="1">
      <alignment horizontal="center" vertical="center" wrapText="1"/>
    </xf>
    <xf numFmtId="164" fontId="14" fillId="0" borderId="28" xfId="1" applyNumberFormat="1" applyFont="1" applyBorder="1" applyAlignment="1">
      <alignment horizontal="center" vertical="center"/>
    </xf>
    <xf numFmtId="0" fontId="17" fillId="0" borderId="28" xfId="1" applyFont="1" applyFill="1" applyBorder="1" applyAlignment="1">
      <alignment vertical="center"/>
    </xf>
    <xf numFmtId="0" fontId="19" fillId="0" borderId="28" xfId="1" applyFont="1" applyFill="1" applyBorder="1" applyAlignment="1">
      <alignment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9" fillId="2" borderId="14" xfId="3" applyFont="1" applyFill="1" applyBorder="1" applyAlignment="1">
      <alignment vertical="center"/>
    </xf>
    <xf numFmtId="0" fontId="9" fillId="2" borderId="16" xfId="3" applyFont="1" applyFill="1" applyBorder="1" applyAlignment="1">
      <alignment vertical="center"/>
    </xf>
    <xf numFmtId="0" fontId="3" fillId="0" borderId="33" xfId="3" applyFont="1" applyBorder="1" applyAlignment="1">
      <alignment vertical="center"/>
    </xf>
    <xf numFmtId="49" fontId="3" fillId="0" borderId="33" xfId="3" applyNumberFormat="1" applyFont="1" applyBorder="1" applyAlignment="1">
      <alignment horizontal="left" vertical="center"/>
    </xf>
    <xf numFmtId="14" fontId="3" fillId="0" borderId="33" xfId="3" applyNumberFormat="1" applyFont="1" applyBorder="1" applyAlignment="1">
      <alignment vertical="center"/>
    </xf>
    <xf numFmtId="0" fontId="3" fillId="0" borderId="33" xfId="4" applyFont="1" applyBorder="1" applyAlignment="1">
      <alignment horizontal="left" vertical="center"/>
    </xf>
    <xf numFmtId="0" fontId="3" fillId="0" borderId="33" xfId="4" applyFont="1" applyBorder="1" applyAlignment="1">
      <alignment horizontal="center" vertical="center"/>
    </xf>
    <xf numFmtId="49" fontId="3" fillId="0" borderId="33" xfId="4" applyNumberFormat="1" applyFont="1" applyBorder="1" applyAlignment="1">
      <alignment vertical="center"/>
    </xf>
    <xf numFmtId="0" fontId="3" fillId="0" borderId="33" xfId="3" applyFont="1" applyBorder="1" applyAlignment="1">
      <alignment horizontal="center" vertical="center"/>
    </xf>
    <xf numFmtId="0" fontId="3" fillId="0" borderId="33" xfId="3" applyFont="1" applyBorder="1" applyAlignment="1">
      <alignment horizontal="right" vertical="center"/>
    </xf>
    <xf numFmtId="0" fontId="16" fillId="0" borderId="33" xfId="3" applyBorder="1"/>
    <xf numFmtId="2" fontId="3" fillId="0" borderId="33" xfId="3" applyNumberFormat="1" applyFont="1" applyBorder="1" applyAlignment="1">
      <alignment vertical="center"/>
    </xf>
    <xf numFmtId="49" fontId="3" fillId="0" borderId="33" xfId="3" applyNumberFormat="1" applyFont="1" applyBorder="1" applyAlignment="1">
      <alignment vertical="center"/>
    </xf>
    <xf numFmtId="0" fontId="3" fillId="0" borderId="33" xfId="3" applyFont="1" applyBorder="1" applyAlignment="1">
      <alignment horizontal="left" vertical="center"/>
    </xf>
    <xf numFmtId="9" fontId="3" fillId="0" borderId="33" xfId="3" applyNumberFormat="1" applyFont="1" applyBorder="1" applyAlignment="1">
      <alignment horizontal="left" vertical="center"/>
    </xf>
    <xf numFmtId="49" fontId="3" fillId="0" borderId="33" xfId="4" applyNumberFormat="1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2" fontId="3" fillId="0" borderId="33" xfId="4" applyNumberFormat="1" applyFont="1" applyBorder="1" applyAlignment="1">
      <alignment vertical="center"/>
    </xf>
    <xf numFmtId="165" fontId="22" fillId="0" borderId="28" xfId="0" applyNumberFormat="1" applyFont="1" applyBorder="1" applyAlignment="1">
      <alignment horizontal="center" vertical="center"/>
    </xf>
    <xf numFmtId="164" fontId="18" fillId="0" borderId="28" xfId="1" applyNumberFormat="1" applyFont="1" applyBorder="1" applyAlignment="1">
      <alignment horizontal="right"/>
    </xf>
    <xf numFmtId="0" fontId="25" fillId="0" borderId="50" xfId="0" applyFont="1" applyFill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14" fontId="26" fillId="0" borderId="50" xfId="0" applyNumberFormat="1" applyFont="1" applyBorder="1" applyAlignment="1">
      <alignment horizontal="center" vertical="center"/>
    </xf>
    <xf numFmtId="0" fontId="25" fillId="0" borderId="51" xfId="0" applyFont="1" applyFill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14" fontId="26" fillId="0" borderId="51" xfId="0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165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/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 wrapText="1"/>
    </xf>
    <xf numFmtId="0" fontId="11" fillId="2" borderId="34" xfId="1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 wrapText="1"/>
    </xf>
    <xf numFmtId="0" fontId="11" fillId="2" borderId="33" xfId="2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13" fillId="2" borderId="33" xfId="1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23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9" fillId="2" borderId="44" xfId="3" applyFont="1" applyFill="1" applyBorder="1" applyAlignment="1">
      <alignment horizontal="center" vertical="center"/>
    </xf>
    <xf numFmtId="0" fontId="9" fillId="2" borderId="45" xfId="3" applyFont="1" applyFill="1" applyBorder="1" applyAlignment="1">
      <alignment horizontal="center" vertical="center"/>
    </xf>
    <xf numFmtId="0" fontId="9" fillId="2" borderId="46" xfId="3" applyFont="1" applyFill="1" applyBorder="1" applyAlignment="1">
      <alignment horizontal="center" vertical="center"/>
    </xf>
    <xf numFmtId="0" fontId="3" fillId="0" borderId="49" xfId="3" applyFont="1" applyBorder="1" applyAlignment="1">
      <alignment horizontal="center" vertical="center"/>
    </xf>
    <xf numFmtId="0" fontId="3" fillId="0" borderId="47" xfId="3" applyFont="1" applyBorder="1" applyAlignment="1">
      <alignment horizontal="center" vertical="center"/>
    </xf>
    <xf numFmtId="0" fontId="3" fillId="0" borderId="48" xfId="3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4" xfId="3"/>
    <cellStyle name="Обычный 5 2" xfId="4"/>
    <cellStyle name="Обычный_Стартовый протокол Смирнов_20101106_Result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microsoft.com/office/2007/relationships/hdphoto" Target="../media/hdphoto1.wdp"/><Relationship Id="rId10" Type="http://schemas.microsoft.com/office/2007/relationships/hdphoto" Target="NULL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180975</xdr:rowOff>
    </xdr:from>
    <xdr:to>
      <xdr:col>2</xdr:col>
      <xdr:colOff>739367</xdr:colOff>
      <xdr:row>3</xdr:row>
      <xdr:rowOff>14287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61A89230-28C9-451F-B331-DDD496B3A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180975"/>
          <a:ext cx="729841" cy="500062"/>
        </a:xfrm>
        <a:prstGeom prst="rect">
          <a:avLst/>
        </a:prstGeom>
      </xdr:spPr>
    </xdr:pic>
    <xdr:clientData/>
  </xdr:twoCellAnchor>
  <xdr:twoCellAnchor editAs="oneCell">
    <xdr:from>
      <xdr:col>0</xdr:col>
      <xdr:colOff>242607</xdr:colOff>
      <xdr:row>0</xdr:row>
      <xdr:rowOff>180975</xdr:rowOff>
    </xdr:from>
    <xdr:to>
      <xdr:col>2</xdr:col>
      <xdr:colOff>205076</xdr:colOff>
      <xdr:row>3</xdr:row>
      <xdr:rowOff>9301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DC079FDF-733C-40D6-8550-E983A71B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607" y="180975"/>
          <a:ext cx="943544" cy="49507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91915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63946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145255</xdr:rowOff>
    </xdr:to>
    <xdr:pic>
      <xdr:nvPicPr>
        <xdr:cNvPr id="8" name="Рисунок 7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117286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14</xdr:col>
      <xdr:colOff>230152</xdr:colOff>
      <xdr:row>0</xdr:row>
      <xdr:rowOff>114300</xdr:rowOff>
    </xdr:from>
    <xdr:to>
      <xdr:col>14</xdr:col>
      <xdr:colOff>720725</xdr:colOff>
      <xdr:row>2</xdr:row>
      <xdr:rowOff>114300</xdr:rowOff>
    </xdr:to>
    <xdr:pic>
      <xdr:nvPicPr>
        <xdr:cNvPr id="10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2027" y="114300"/>
          <a:ext cx="49057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145255</xdr:rowOff>
    </xdr:to>
    <xdr:pic>
      <xdr:nvPicPr>
        <xdr:cNvPr id="11" name="Рисунок 1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117286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66515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16321</xdr:rowOff>
    </xdr:to>
    <xdr:pic>
      <xdr:nvPicPr>
        <xdr:cNvPr id="15" name="Рисунок 14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78271"/>
        </a:xfrm>
        <a:prstGeom prst="rect">
          <a:avLst/>
        </a:prstGeom>
      </xdr:spPr>
    </xdr:pic>
    <xdr:clientData/>
  </xdr:twoCellAnchor>
  <xdr:twoCellAnchor editAs="oneCell">
    <xdr:from>
      <xdr:col>14</xdr:col>
      <xdr:colOff>200025</xdr:colOff>
      <xdr:row>0</xdr:row>
      <xdr:rowOff>152400</xdr:rowOff>
    </xdr:from>
    <xdr:to>
      <xdr:col>14</xdr:col>
      <xdr:colOff>711200</xdr:colOff>
      <xdr:row>3</xdr:row>
      <xdr:rowOff>0</xdr:rowOff>
    </xdr:to>
    <xdr:pic>
      <xdr:nvPicPr>
        <xdr:cNvPr id="16" name="Рисунок 1" descr="s_peter3.gif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52400"/>
          <a:ext cx="5111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91915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63946</xdr:rowOff>
    </xdr:to>
    <xdr:pic>
      <xdr:nvPicPr>
        <xdr:cNvPr id="18" name="Рисунок 1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91915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63946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91915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63946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91915</xdr:rowOff>
    </xdr:to>
    <xdr:pic>
      <xdr:nvPicPr>
        <xdr:cNvPr id="23" name="Рисунок 2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63946</xdr:rowOff>
    </xdr:to>
    <xdr:pic>
      <xdr:nvPicPr>
        <xdr:cNvPr id="24" name="Рисунок 2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91915</xdr:rowOff>
    </xdr:to>
    <xdr:pic>
      <xdr:nvPicPr>
        <xdr:cNvPr id="25" name="Рисунок 2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63946</xdr:rowOff>
    </xdr:to>
    <xdr:pic>
      <xdr:nvPicPr>
        <xdr:cNvPr id="26" name="Рисунок 2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91915</xdr:rowOff>
    </xdr:to>
    <xdr:pic>
      <xdr:nvPicPr>
        <xdr:cNvPr id="27" name="Рисунок 2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63946</xdr:rowOff>
    </xdr:to>
    <xdr:pic>
      <xdr:nvPicPr>
        <xdr:cNvPr id="28" name="Рисунок 2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258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149065</xdr:rowOff>
    </xdr:to>
    <xdr:pic>
      <xdr:nvPicPr>
        <xdr:cNvPr id="29" name="Рисунок 2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121096</xdr:rowOff>
    </xdr:to>
    <xdr:pic>
      <xdr:nvPicPr>
        <xdr:cNvPr id="30" name="Рисунок 2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149065</xdr:rowOff>
    </xdr:to>
    <xdr:pic>
      <xdr:nvPicPr>
        <xdr:cNvPr id="31" name="Рисунок 3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121096</xdr:rowOff>
    </xdr:to>
    <xdr:pic>
      <xdr:nvPicPr>
        <xdr:cNvPr id="32" name="Рисунок 3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149065</xdr:rowOff>
    </xdr:to>
    <xdr:pic>
      <xdr:nvPicPr>
        <xdr:cNvPr id="33" name="Рисунок 3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121096</xdr:rowOff>
    </xdr:to>
    <xdr:pic>
      <xdr:nvPicPr>
        <xdr:cNvPr id="34" name="Рисунок 3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149065</xdr:rowOff>
    </xdr:to>
    <xdr:pic>
      <xdr:nvPicPr>
        <xdr:cNvPr id="35" name="Рисунок 3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121096</xdr:rowOff>
    </xdr:to>
    <xdr:pic>
      <xdr:nvPicPr>
        <xdr:cNvPr id="36" name="Рисунок 3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149065</xdr:rowOff>
    </xdr:to>
    <xdr:pic>
      <xdr:nvPicPr>
        <xdr:cNvPr id="37" name="Рисунок 3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121096</xdr:rowOff>
    </xdr:to>
    <xdr:pic>
      <xdr:nvPicPr>
        <xdr:cNvPr id="38" name="Рисунок 3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149065</xdr:rowOff>
    </xdr:to>
    <xdr:pic>
      <xdr:nvPicPr>
        <xdr:cNvPr id="39" name="Рисунок 3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490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121096</xdr:rowOff>
    </xdr:to>
    <xdr:pic>
      <xdr:nvPicPr>
        <xdr:cNvPr id="40" name="Рисунок 3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830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44290</xdr:rowOff>
    </xdr:to>
    <xdr:pic>
      <xdr:nvPicPr>
        <xdr:cNvPr id="41" name="Рисунок 4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52</xdr:row>
      <xdr:rowOff>44896</xdr:rowOff>
    </xdr:to>
    <xdr:pic>
      <xdr:nvPicPr>
        <xdr:cNvPr id="42" name="Рисунок 4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44290</xdr:rowOff>
    </xdr:to>
    <xdr:pic>
      <xdr:nvPicPr>
        <xdr:cNvPr id="43" name="Рисунок 4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52</xdr:row>
      <xdr:rowOff>44896</xdr:rowOff>
    </xdr:to>
    <xdr:pic>
      <xdr:nvPicPr>
        <xdr:cNvPr id="44" name="Рисунок 4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44290</xdr:rowOff>
    </xdr:to>
    <xdr:pic>
      <xdr:nvPicPr>
        <xdr:cNvPr id="45" name="Рисунок 4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52</xdr:row>
      <xdr:rowOff>44896</xdr:rowOff>
    </xdr:to>
    <xdr:pic>
      <xdr:nvPicPr>
        <xdr:cNvPr id="46" name="Рисунок 4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44290</xdr:rowOff>
    </xdr:to>
    <xdr:pic>
      <xdr:nvPicPr>
        <xdr:cNvPr id="47" name="Рисунок 4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624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52</xdr:row>
      <xdr:rowOff>44896</xdr:rowOff>
    </xdr:to>
    <xdr:pic>
      <xdr:nvPicPr>
        <xdr:cNvPr id="48" name="Рисунок 4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687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101440</xdr:rowOff>
    </xdr:to>
    <xdr:pic>
      <xdr:nvPicPr>
        <xdr:cNvPr id="49" name="Рисунок 4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633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52</xdr:row>
      <xdr:rowOff>130621</xdr:rowOff>
    </xdr:to>
    <xdr:pic>
      <xdr:nvPicPr>
        <xdr:cNvPr id="50" name="Рисунок 4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6544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105250</xdr:rowOff>
    </xdr:to>
    <xdr:pic>
      <xdr:nvPicPr>
        <xdr:cNvPr id="51" name="Рисунок 5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77281</xdr:rowOff>
    </xdr:to>
    <xdr:pic>
      <xdr:nvPicPr>
        <xdr:cNvPr id="52" name="Рисунок 5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105250</xdr:rowOff>
    </xdr:to>
    <xdr:pic>
      <xdr:nvPicPr>
        <xdr:cNvPr id="53" name="Рисунок 5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77281</xdr:rowOff>
    </xdr:to>
    <xdr:pic>
      <xdr:nvPicPr>
        <xdr:cNvPr id="54" name="Рисунок 5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76040</xdr:rowOff>
    </xdr:to>
    <xdr:pic>
      <xdr:nvPicPr>
        <xdr:cNvPr id="55" name="Рисунок 5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3799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52</xdr:row>
      <xdr:rowOff>54421</xdr:rowOff>
    </xdr:to>
    <xdr:pic>
      <xdr:nvPicPr>
        <xdr:cNvPr id="56" name="Рисунок 5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782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63340</xdr:rowOff>
    </xdr:to>
    <xdr:pic>
      <xdr:nvPicPr>
        <xdr:cNvPr id="57" name="Рисунок 5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35371</xdr:rowOff>
    </xdr:to>
    <xdr:pic>
      <xdr:nvPicPr>
        <xdr:cNvPr id="58" name="Рисунок 5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116680</xdr:rowOff>
    </xdr:to>
    <xdr:pic>
      <xdr:nvPicPr>
        <xdr:cNvPr id="59" name="Рисунок 5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88711</xdr:rowOff>
    </xdr:to>
    <xdr:pic>
      <xdr:nvPicPr>
        <xdr:cNvPr id="60" name="Рисунок 5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116680</xdr:rowOff>
    </xdr:to>
    <xdr:pic>
      <xdr:nvPicPr>
        <xdr:cNvPr id="61" name="Рисунок 6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88711</xdr:rowOff>
    </xdr:to>
    <xdr:pic>
      <xdr:nvPicPr>
        <xdr:cNvPr id="62" name="Рисунок 6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37940</xdr:rowOff>
    </xdr:to>
    <xdr:pic>
      <xdr:nvPicPr>
        <xdr:cNvPr id="63" name="Рисунок 6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379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50</xdr:row>
      <xdr:rowOff>149671</xdr:rowOff>
    </xdr:to>
    <xdr:pic>
      <xdr:nvPicPr>
        <xdr:cNvPr id="64" name="Рисунок 6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4969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63340</xdr:rowOff>
    </xdr:to>
    <xdr:pic>
      <xdr:nvPicPr>
        <xdr:cNvPr id="65" name="Рисунок 6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35371</xdr:rowOff>
    </xdr:to>
    <xdr:pic>
      <xdr:nvPicPr>
        <xdr:cNvPr id="66" name="Рисунок 6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63340</xdr:rowOff>
    </xdr:to>
    <xdr:pic>
      <xdr:nvPicPr>
        <xdr:cNvPr id="67" name="Рисунок 6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35371</xdr:rowOff>
    </xdr:to>
    <xdr:pic>
      <xdr:nvPicPr>
        <xdr:cNvPr id="68" name="Рисунок 6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63340</xdr:rowOff>
    </xdr:to>
    <xdr:pic>
      <xdr:nvPicPr>
        <xdr:cNvPr id="69" name="Рисунок 6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35371</xdr:rowOff>
    </xdr:to>
    <xdr:pic>
      <xdr:nvPicPr>
        <xdr:cNvPr id="70" name="Рисунок 6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63340</xdr:rowOff>
    </xdr:to>
    <xdr:pic>
      <xdr:nvPicPr>
        <xdr:cNvPr id="71" name="Рисунок 7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35371</xdr:rowOff>
    </xdr:to>
    <xdr:pic>
      <xdr:nvPicPr>
        <xdr:cNvPr id="72" name="Рисунок 7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63340</xdr:rowOff>
    </xdr:to>
    <xdr:pic>
      <xdr:nvPicPr>
        <xdr:cNvPr id="73" name="Рисунок 7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35371</xdr:rowOff>
    </xdr:to>
    <xdr:pic>
      <xdr:nvPicPr>
        <xdr:cNvPr id="74" name="Рисунок 7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63340</xdr:rowOff>
    </xdr:to>
    <xdr:pic>
      <xdr:nvPicPr>
        <xdr:cNvPr id="75" name="Рисунок 7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35371</xdr:rowOff>
    </xdr:to>
    <xdr:pic>
      <xdr:nvPicPr>
        <xdr:cNvPr id="76" name="Рисунок 7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3973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120490</xdr:rowOff>
    </xdr:to>
    <xdr:pic>
      <xdr:nvPicPr>
        <xdr:cNvPr id="77" name="Рисунок 7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92521</xdr:rowOff>
    </xdr:to>
    <xdr:pic>
      <xdr:nvPicPr>
        <xdr:cNvPr id="78" name="Рисунок 7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120490</xdr:rowOff>
    </xdr:to>
    <xdr:pic>
      <xdr:nvPicPr>
        <xdr:cNvPr id="79" name="Рисунок 7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92521</xdr:rowOff>
    </xdr:to>
    <xdr:pic>
      <xdr:nvPicPr>
        <xdr:cNvPr id="80" name="Рисунок 7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120490</xdr:rowOff>
    </xdr:to>
    <xdr:pic>
      <xdr:nvPicPr>
        <xdr:cNvPr id="81" name="Рисунок 8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92521</xdr:rowOff>
    </xdr:to>
    <xdr:pic>
      <xdr:nvPicPr>
        <xdr:cNvPr id="82" name="Рисунок 8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120490</xdr:rowOff>
    </xdr:to>
    <xdr:pic>
      <xdr:nvPicPr>
        <xdr:cNvPr id="83" name="Рисунок 8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92521</xdr:rowOff>
    </xdr:to>
    <xdr:pic>
      <xdr:nvPicPr>
        <xdr:cNvPr id="84" name="Рисунок 8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120490</xdr:rowOff>
    </xdr:to>
    <xdr:pic>
      <xdr:nvPicPr>
        <xdr:cNvPr id="85" name="Рисунок 8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92521</xdr:rowOff>
    </xdr:to>
    <xdr:pic>
      <xdr:nvPicPr>
        <xdr:cNvPr id="86" name="Рисунок 8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120490</xdr:rowOff>
    </xdr:to>
    <xdr:pic>
      <xdr:nvPicPr>
        <xdr:cNvPr id="87" name="Рисунок 8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205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92521</xdr:rowOff>
    </xdr:to>
    <xdr:pic>
      <xdr:nvPicPr>
        <xdr:cNvPr id="88" name="Рисунок 8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45447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15715</xdr:rowOff>
    </xdr:to>
    <xdr:pic>
      <xdr:nvPicPr>
        <xdr:cNvPr id="89" name="Рисунок 8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149671</xdr:rowOff>
    </xdr:to>
    <xdr:pic>
      <xdr:nvPicPr>
        <xdr:cNvPr id="90" name="Рисунок 8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15715</xdr:rowOff>
    </xdr:to>
    <xdr:pic>
      <xdr:nvPicPr>
        <xdr:cNvPr id="91" name="Рисунок 9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149671</xdr:rowOff>
    </xdr:to>
    <xdr:pic>
      <xdr:nvPicPr>
        <xdr:cNvPr id="92" name="Рисунок 9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15715</xdr:rowOff>
    </xdr:to>
    <xdr:pic>
      <xdr:nvPicPr>
        <xdr:cNvPr id="93" name="Рисунок 9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149671</xdr:rowOff>
    </xdr:to>
    <xdr:pic>
      <xdr:nvPicPr>
        <xdr:cNvPr id="94" name="Рисунок 9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15715</xdr:rowOff>
    </xdr:to>
    <xdr:pic>
      <xdr:nvPicPr>
        <xdr:cNvPr id="95" name="Рисунок 94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37766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149671</xdr:rowOff>
    </xdr:to>
    <xdr:pic>
      <xdr:nvPicPr>
        <xdr:cNvPr id="96" name="Рисунок 95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1162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72865</xdr:rowOff>
    </xdr:to>
    <xdr:pic>
      <xdr:nvPicPr>
        <xdr:cNvPr id="97" name="Рисунок 96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348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52</xdr:row>
      <xdr:rowOff>73471</xdr:rowOff>
    </xdr:to>
    <xdr:pic>
      <xdr:nvPicPr>
        <xdr:cNvPr id="98" name="Рисунок 97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9734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76675</xdr:rowOff>
    </xdr:to>
    <xdr:pic>
      <xdr:nvPicPr>
        <xdr:cNvPr id="99" name="Рисунок 98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48706</xdr:rowOff>
    </xdr:to>
    <xdr:pic>
      <xdr:nvPicPr>
        <xdr:cNvPr id="100" name="Рисунок 99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50</xdr:row>
      <xdr:rowOff>76675</xdr:rowOff>
    </xdr:to>
    <xdr:pic>
      <xdr:nvPicPr>
        <xdr:cNvPr id="101" name="Рисунок 100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48706</xdr:rowOff>
    </xdr:to>
    <xdr:pic>
      <xdr:nvPicPr>
        <xdr:cNvPr id="102" name="Рисунок 101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49</xdr:row>
      <xdr:rowOff>0</xdr:rowOff>
    </xdr:from>
    <xdr:to>
      <xdr:col>6</xdr:col>
      <xdr:colOff>1290637</xdr:colOff>
      <xdr:row>51</xdr:row>
      <xdr:rowOff>47465</xdr:rowOff>
    </xdr:to>
    <xdr:pic>
      <xdr:nvPicPr>
        <xdr:cNvPr id="103" name="Рисунок 102">
          <a:extLst>
            <a:ext uri="{FF2B5EF4-FFF2-40B4-BE49-F238E27FC236}">
              <a16:creationId xmlns="" xmlns:a16="http://schemas.microsoft.com/office/drawing/2014/main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13946982"/>
          <a:ext cx="4762" cy="40941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49</xdr:row>
      <xdr:rowOff>0</xdr:rowOff>
    </xdr:from>
    <xdr:to>
      <xdr:col>6</xdr:col>
      <xdr:colOff>1611668</xdr:colOff>
      <xdr:row>51</xdr:row>
      <xdr:rowOff>159196</xdr:rowOff>
    </xdr:to>
    <xdr:pic>
      <xdr:nvPicPr>
        <xdr:cNvPr id="104" name="Рисунок 103">
          <a:extLst>
            <a:ext uri="{FF2B5EF4-FFF2-40B4-BE49-F238E27FC236}">
              <a16:creationId xmlns="" xmlns:a16="http://schemas.microsoft.com/office/drawing/2014/main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=""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1462" y="13927138"/>
          <a:ext cx="356" cy="521146"/>
        </a:xfrm>
        <a:prstGeom prst="rect">
          <a:avLst/>
        </a:prstGeom>
      </xdr:spPr>
    </xdr:pic>
    <xdr:clientData/>
  </xdr:twoCellAnchor>
  <xdr:twoCellAnchor>
    <xdr:from>
      <xdr:col>8</xdr:col>
      <xdr:colOff>190500</xdr:colOff>
      <xdr:row>49</xdr:row>
      <xdr:rowOff>38100</xdr:rowOff>
    </xdr:from>
    <xdr:to>
      <xdr:col>10</xdr:col>
      <xdr:colOff>95250</xdr:colOff>
      <xdr:row>55</xdr:row>
      <xdr:rowOff>28575</xdr:rowOff>
    </xdr:to>
    <xdr:pic>
      <xdr:nvPicPr>
        <xdr:cNvPr id="105" name="Рисунок 104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4087475"/>
          <a:ext cx="11811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676275</xdr:colOff>
      <xdr:row>50</xdr:row>
      <xdr:rowOff>0</xdr:rowOff>
    </xdr:from>
    <xdr:to>
      <xdr:col>6</xdr:col>
      <xdr:colOff>1143000</xdr:colOff>
      <xdr:row>55</xdr:row>
      <xdr:rowOff>142875</xdr:rowOff>
    </xdr:to>
    <xdr:pic>
      <xdr:nvPicPr>
        <xdr:cNvPr id="106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1610975"/>
          <a:ext cx="1733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200025</xdr:colOff>
      <xdr:row>50</xdr:row>
      <xdr:rowOff>9525</xdr:rowOff>
    </xdr:from>
    <xdr:to>
      <xdr:col>14</xdr:col>
      <xdr:colOff>222250</xdr:colOff>
      <xdr:row>56</xdr:row>
      <xdr:rowOff>57150</xdr:rowOff>
    </xdr:to>
    <xdr:pic>
      <xdr:nvPicPr>
        <xdr:cNvPr id="108" name="Рисунок 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515600" y="11620500"/>
          <a:ext cx="8985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07" name="Рисунок 10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48</xdr:row>
      <xdr:rowOff>23812</xdr:rowOff>
    </xdr:to>
    <xdr:pic>
      <xdr:nvPicPr>
        <xdr:cNvPr id="109" name="Рисунок 10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46</xdr:row>
      <xdr:rowOff>39688</xdr:rowOff>
    </xdr:from>
    <xdr:to>
      <xdr:col>6</xdr:col>
      <xdr:colOff>1611668</xdr:colOff>
      <xdr:row>48</xdr:row>
      <xdr:rowOff>137924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48</xdr:row>
      <xdr:rowOff>23812</xdr:rowOff>
    </xdr:to>
    <xdr:pic>
      <xdr:nvPicPr>
        <xdr:cNvPr id="111" name="Рисунок 11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4528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46</xdr:row>
      <xdr:rowOff>39688</xdr:rowOff>
    </xdr:from>
    <xdr:to>
      <xdr:col>6</xdr:col>
      <xdr:colOff>1611668</xdr:colOff>
      <xdr:row>48</xdr:row>
      <xdr:rowOff>137924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7923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69</xdr:row>
      <xdr:rowOff>59532</xdr:rowOff>
    </xdr:from>
    <xdr:to>
      <xdr:col>6</xdr:col>
      <xdr:colOff>1290637</xdr:colOff>
      <xdr:row>71</xdr:row>
      <xdr:rowOff>2222</xdr:rowOff>
    </xdr:to>
    <xdr:pic>
      <xdr:nvPicPr>
        <xdr:cNvPr id="113" name="Рисунок 11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65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15" name="Рисунок 11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17" name="Рисунок 11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19" name="Рисунок 11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9194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174307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46</xdr:row>
      <xdr:rowOff>39688</xdr:rowOff>
    </xdr:from>
    <xdr:to>
      <xdr:col>6</xdr:col>
      <xdr:colOff>1611668</xdr:colOff>
      <xdr:row>48</xdr:row>
      <xdr:rowOff>97919</xdr:rowOff>
    </xdr:to>
    <xdr:pic>
      <xdr:nvPicPr>
        <xdr:cNvPr id="121" name="Рисунок 120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174307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0527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46</xdr:row>
      <xdr:rowOff>39688</xdr:rowOff>
    </xdr:from>
    <xdr:to>
      <xdr:col>6</xdr:col>
      <xdr:colOff>1611668</xdr:colOff>
      <xdr:row>48</xdr:row>
      <xdr:rowOff>97919</xdr:rowOff>
    </xdr:to>
    <xdr:pic>
      <xdr:nvPicPr>
        <xdr:cNvPr id="123" name="Рисунок 122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3923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185737</xdr:rowOff>
    </xdr:to>
    <xdr:pic>
      <xdr:nvPicPr>
        <xdr:cNvPr id="125" name="Рисунок 12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46</xdr:row>
      <xdr:rowOff>39688</xdr:rowOff>
    </xdr:from>
    <xdr:to>
      <xdr:col>6</xdr:col>
      <xdr:colOff>1611668</xdr:colOff>
      <xdr:row>48</xdr:row>
      <xdr:rowOff>109349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185737</xdr:rowOff>
    </xdr:to>
    <xdr:pic>
      <xdr:nvPicPr>
        <xdr:cNvPr id="127" name="Рисунок 126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316705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46</xdr:row>
      <xdr:rowOff>39688</xdr:rowOff>
    </xdr:from>
    <xdr:to>
      <xdr:col>6</xdr:col>
      <xdr:colOff>1611668</xdr:colOff>
      <xdr:row>48</xdr:row>
      <xdr:rowOff>109349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50661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106997</xdr:rowOff>
    </xdr:to>
    <xdr:pic>
      <xdr:nvPicPr>
        <xdr:cNvPr id="129" name="Рисунок 128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379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31" name="Рисунок 130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33" name="Рисунок 132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48</xdr:row>
      <xdr:rowOff>59532</xdr:rowOff>
    </xdr:from>
    <xdr:to>
      <xdr:col>6</xdr:col>
      <xdr:colOff>1290637</xdr:colOff>
      <xdr:row>49</xdr:row>
      <xdr:rowOff>132397</xdr:rowOff>
    </xdr:to>
    <xdr:pic>
      <xdr:nvPicPr>
        <xdr:cNvPr id="135" name="Рисунок 134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946982"/>
          <a:ext cx="4762" cy="263365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145732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46</xdr:row>
      <xdr:rowOff>39688</xdr:rowOff>
    </xdr:from>
    <xdr:to>
      <xdr:col>6</xdr:col>
      <xdr:colOff>1611668</xdr:colOff>
      <xdr:row>48</xdr:row>
      <xdr:rowOff>69344</xdr:rowOff>
    </xdr:to>
    <xdr:pic>
      <xdr:nvPicPr>
        <xdr:cNvPr id="137" name="Рисунок 136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46</xdr:row>
      <xdr:rowOff>59532</xdr:rowOff>
    </xdr:from>
    <xdr:to>
      <xdr:col>6</xdr:col>
      <xdr:colOff>1290637</xdr:colOff>
      <xdr:row>47</xdr:row>
      <xdr:rowOff>145732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xmlns="" id="{F52BD5F6-0AC0-416B-A2DD-1343EFF8B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296025" y="13623132"/>
          <a:ext cx="4762" cy="276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1611312</xdr:colOff>
      <xdr:row>46</xdr:row>
      <xdr:rowOff>39688</xdr:rowOff>
    </xdr:from>
    <xdr:to>
      <xdr:col>6</xdr:col>
      <xdr:colOff>1611668</xdr:colOff>
      <xdr:row>48</xdr:row>
      <xdr:rowOff>69344</xdr:rowOff>
    </xdr:to>
    <xdr:pic>
      <xdr:nvPicPr>
        <xdr:cNvPr id="139" name="Рисунок 138">
          <a:extLst>
            <a:ext uri="{FF2B5EF4-FFF2-40B4-BE49-F238E27FC236}">
              <a16:creationId xmlns:a16="http://schemas.microsoft.com/office/drawing/2014/main" xmlns="" id="{1D6C4903-8F93-47E6-BFE6-2F952A1E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 xmlns="">
                <a14:imgLayer r:embed="rId10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21462" y="13603288"/>
          <a:ext cx="356" cy="410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66CCFF"/>
    <pageSetUpPr fitToPage="1"/>
  </sheetPr>
  <dimension ref="A1:U70"/>
  <sheetViews>
    <sheetView tabSelected="1" topLeftCell="A20" zoomScaleNormal="100" zoomScaleSheetLayoutView="90" workbookViewId="0">
      <selection activeCell="F42" sqref="F42"/>
    </sheetView>
  </sheetViews>
  <sheetFormatPr defaultColWidth="9.28515625" defaultRowHeight="12.75"/>
  <cols>
    <col min="1" max="1" width="7" style="1" customWidth="1"/>
    <col min="2" max="2" width="7.7109375" style="52" customWidth="1"/>
    <col min="3" max="3" width="15.7109375" style="52" customWidth="1"/>
    <col min="4" max="4" width="25.7109375" style="1" customWidth="1"/>
    <col min="5" max="5" width="10.7109375" style="1" customWidth="1"/>
    <col min="6" max="6" width="8.28515625" style="52" customWidth="1"/>
    <col min="7" max="7" width="28.7109375" style="1" customWidth="1"/>
    <col min="8" max="10" width="9.5703125" style="1" customWidth="1"/>
    <col min="11" max="11" width="11.7109375" style="52" bestFit="1" customWidth="1"/>
    <col min="12" max="12" width="8.7109375" style="1" hidden="1" customWidth="1"/>
    <col min="13" max="13" width="10.42578125" style="1" customWidth="1"/>
    <col min="14" max="14" width="13.140625" style="1" customWidth="1"/>
    <col min="15" max="15" width="17.42578125" style="1" customWidth="1"/>
    <col min="16" max="18" width="9.28515625" style="1"/>
    <col min="19" max="19" width="12.28515625" style="1" customWidth="1"/>
    <col min="20" max="16384" width="9.28515625" style="1"/>
  </cols>
  <sheetData>
    <row r="1" spans="1:18" ht="18.75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8" ht="18.75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8" ht="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s="3" customFormat="1" ht="19.5" customHeight="1">
      <c r="A4" s="178" t="s">
        <v>61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</row>
    <row r="5" spans="1:18" s="3" customFormat="1" ht="21.75" thickBot="1">
      <c r="A5" s="179" t="s">
        <v>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</row>
    <row r="6" spans="1:18" s="3" customFormat="1" ht="21.75" hidden="1" thickBot="1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</row>
    <row r="7" spans="1:18" ht="19.5" thickTop="1">
      <c r="A7" s="174" t="s">
        <v>3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6"/>
    </row>
    <row r="8" spans="1:18" ht="18.75">
      <c r="A8" s="185" t="s">
        <v>4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7"/>
    </row>
    <row r="9" spans="1:18" ht="18.75">
      <c r="A9" s="185" t="s">
        <v>63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7"/>
    </row>
    <row r="10" spans="1:18" ht="2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/>
    </row>
    <row r="11" spans="1:18" ht="15.75">
      <c r="A11" s="7" t="s">
        <v>5</v>
      </c>
      <c r="B11" s="8"/>
      <c r="C11" s="8"/>
      <c r="D11" s="9"/>
      <c r="E11" s="10"/>
      <c r="F11" s="8"/>
      <c r="G11" s="10"/>
      <c r="H11" s="10"/>
      <c r="I11" s="10"/>
      <c r="J11" s="10"/>
      <c r="K11" s="8"/>
      <c r="L11" s="11"/>
      <c r="M11" s="11"/>
      <c r="N11" s="11"/>
      <c r="O11" s="12" t="s">
        <v>44</v>
      </c>
      <c r="R11" s="104"/>
    </row>
    <row r="12" spans="1:18" ht="15.75">
      <c r="A12" s="13" t="s">
        <v>40</v>
      </c>
      <c r="B12" s="14"/>
      <c r="C12" s="15"/>
      <c r="D12" s="16"/>
      <c r="E12" s="16"/>
      <c r="F12" s="14"/>
      <c r="G12" s="16"/>
      <c r="H12" s="16"/>
      <c r="I12" s="16"/>
      <c r="J12" s="16"/>
      <c r="K12" s="14"/>
      <c r="L12" s="17"/>
      <c r="M12" s="17"/>
      <c r="N12" s="17"/>
      <c r="O12" s="18" t="s">
        <v>62</v>
      </c>
      <c r="R12" s="105"/>
    </row>
    <row r="13" spans="1:18" ht="15.75" thickBot="1">
      <c r="A13" s="188" t="s">
        <v>6</v>
      </c>
      <c r="B13" s="189"/>
      <c r="C13" s="189"/>
      <c r="D13" s="189"/>
      <c r="E13" s="189"/>
      <c r="F13" s="189"/>
      <c r="G13" s="190"/>
      <c r="H13" s="19" t="s">
        <v>7</v>
      </c>
      <c r="I13" s="20"/>
      <c r="J13" s="20"/>
      <c r="K13" s="21"/>
      <c r="L13" s="20"/>
      <c r="M13" s="20"/>
      <c r="N13" s="20"/>
      <c r="O13" s="22"/>
    </row>
    <row r="14" spans="1:18" ht="15.75" thickTop="1">
      <c r="A14" s="23" t="s">
        <v>8</v>
      </c>
      <c r="B14" s="24"/>
      <c r="C14" s="24"/>
      <c r="D14" s="25"/>
      <c r="E14" s="26"/>
      <c r="F14" s="24"/>
      <c r="G14" s="27"/>
      <c r="H14" s="28" t="s">
        <v>9</v>
      </c>
      <c r="I14" s="29"/>
      <c r="J14" s="29"/>
      <c r="K14" s="30"/>
      <c r="L14" s="31"/>
      <c r="M14" s="31"/>
      <c r="N14" s="30"/>
      <c r="O14" s="32" t="s">
        <v>10</v>
      </c>
    </row>
    <row r="15" spans="1:18" ht="15.75">
      <c r="A15" s="33" t="s">
        <v>11</v>
      </c>
      <c r="B15" s="34"/>
      <c r="C15" s="34"/>
      <c r="D15" s="35"/>
      <c r="E15" s="36"/>
      <c r="F15" s="34"/>
      <c r="G15" s="106" t="s">
        <v>41</v>
      </c>
      <c r="H15" s="37" t="s">
        <v>12</v>
      </c>
      <c r="I15" s="38"/>
      <c r="J15" s="38"/>
      <c r="K15" s="39"/>
      <c r="L15" s="35"/>
      <c r="M15" s="35"/>
      <c r="N15" s="39"/>
      <c r="O15" s="40" t="s">
        <v>13</v>
      </c>
    </row>
    <row r="16" spans="1:18" ht="15.75">
      <c r="A16" s="33" t="s">
        <v>14</v>
      </c>
      <c r="B16" s="34"/>
      <c r="C16" s="34"/>
      <c r="D16" s="35"/>
      <c r="E16" s="36"/>
      <c r="F16" s="34"/>
      <c r="G16" s="106" t="s">
        <v>42</v>
      </c>
      <c r="H16" s="41" t="s">
        <v>15</v>
      </c>
      <c r="I16" s="38"/>
      <c r="J16" s="38"/>
      <c r="K16" s="39"/>
      <c r="L16" s="35"/>
      <c r="M16" s="35"/>
      <c r="N16" s="39"/>
      <c r="O16" s="42" t="s">
        <v>16</v>
      </c>
    </row>
    <row r="17" spans="1:21" ht="16.5" thickBot="1">
      <c r="A17" s="43" t="s">
        <v>17</v>
      </c>
      <c r="B17" s="44"/>
      <c r="C17" s="44"/>
      <c r="D17" s="45"/>
      <c r="E17" s="45"/>
      <c r="F17" s="44"/>
      <c r="G17" s="107" t="s">
        <v>43</v>
      </c>
      <c r="H17" s="46" t="s">
        <v>18</v>
      </c>
      <c r="I17" s="47"/>
      <c r="J17" s="47"/>
      <c r="K17" s="48"/>
      <c r="L17" s="49"/>
      <c r="M17" s="49"/>
      <c r="N17" s="48"/>
      <c r="O17" s="50">
        <v>3</v>
      </c>
    </row>
    <row r="18" spans="1:21" ht="8.25" customHeight="1" thickTop="1" thickBot="1">
      <c r="A18" s="51"/>
      <c r="G18" s="53"/>
      <c r="H18" s="54"/>
      <c r="I18" s="55"/>
      <c r="J18" s="55"/>
      <c r="K18" s="2"/>
      <c r="L18" s="56"/>
      <c r="M18" s="56"/>
      <c r="N18" s="2"/>
      <c r="O18" s="57"/>
    </row>
    <row r="19" spans="1:21" ht="14.25" hidden="1" thickTop="1" thickBot="1">
      <c r="A19" s="58"/>
      <c r="B19" s="59"/>
      <c r="C19" s="59"/>
      <c r="D19" s="60"/>
      <c r="E19" s="60"/>
      <c r="F19" s="59"/>
      <c r="G19" s="60"/>
      <c r="H19" s="60"/>
      <c r="I19" s="60"/>
      <c r="J19" s="60"/>
      <c r="K19" s="59"/>
      <c r="L19" s="60"/>
      <c r="M19" s="60"/>
      <c r="N19" s="60"/>
      <c r="O19" s="61"/>
    </row>
    <row r="20" spans="1:21" s="62" customFormat="1" ht="13.5" thickTop="1">
      <c r="A20" s="191" t="s">
        <v>19</v>
      </c>
      <c r="B20" s="193" t="s">
        <v>20</v>
      </c>
      <c r="C20" s="193" t="s">
        <v>21</v>
      </c>
      <c r="D20" s="193" t="s">
        <v>22</v>
      </c>
      <c r="E20" s="193" t="s">
        <v>23</v>
      </c>
      <c r="F20" s="193" t="s">
        <v>24</v>
      </c>
      <c r="G20" s="193" t="s">
        <v>25</v>
      </c>
      <c r="H20" s="195" t="s">
        <v>26</v>
      </c>
      <c r="I20" s="195"/>
      <c r="J20" s="195"/>
      <c r="K20" s="193" t="s">
        <v>27</v>
      </c>
      <c r="L20" s="193"/>
      <c r="M20" s="193" t="s">
        <v>28</v>
      </c>
      <c r="N20" s="196" t="s">
        <v>29</v>
      </c>
      <c r="O20" s="180" t="s">
        <v>30</v>
      </c>
      <c r="S20" s="1"/>
    </row>
    <row r="21" spans="1:21" s="62" customFormat="1">
      <c r="A21" s="192"/>
      <c r="B21" s="194"/>
      <c r="C21" s="194"/>
      <c r="D21" s="194"/>
      <c r="E21" s="194"/>
      <c r="F21" s="194"/>
      <c r="G21" s="194"/>
      <c r="H21" s="135" t="s">
        <v>31</v>
      </c>
      <c r="I21" s="135" t="s">
        <v>32</v>
      </c>
      <c r="J21" s="135" t="s">
        <v>33</v>
      </c>
      <c r="K21" s="194"/>
      <c r="L21" s="194"/>
      <c r="M21" s="194"/>
      <c r="N21" s="197"/>
      <c r="O21" s="181"/>
    </row>
    <row r="22" spans="1:21" s="64" customFormat="1" ht="31.5" customHeight="1">
      <c r="A22" s="182">
        <v>1</v>
      </c>
      <c r="B22" s="108">
        <v>91</v>
      </c>
      <c r="C22" s="109" t="str">
        <f>IF(ISBLANK($B22),"",VLOOKUP($B22,[2]список!$B$3:$G$504,2,0))</f>
        <v>101 013 882 22</v>
      </c>
      <c r="D22" s="110" t="str">
        <f>IF(ISBLANK($B22),"",VLOOKUP($B22,[2]список!$B$3:$G$504,3,0))</f>
        <v>Смирнов Роман</v>
      </c>
      <c r="E22" s="110">
        <f>IF(ISBLANK($B22),"",VLOOKUP($B22,[2]список!$B$3:$G$504,4,0))</f>
        <v>39390</v>
      </c>
      <c r="F22" s="110" t="str">
        <f>IF(ISBLANK($B22),"",VLOOKUP($B22,[2]список!$B$3:$G$504,5,0))</f>
        <v>КМС</v>
      </c>
      <c r="G22" s="110" t="str">
        <f>IF(ISBLANK($B22),"",VLOOKUP($B22,[2]список!$B$3:$G$504,6,0))</f>
        <v>Тульская Область</v>
      </c>
      <c r="H22" s="115">
        <v>18.725000000000001</v>
      </c>
      <c r="I22" s="116">
        <f>I23-Q25</f>
        <v>13.542000000000002</v>
      </c>
      <c r="J22" s="116">
        <f>S25-I23</f>
        <v>13.794999999999995</v>
      </c>
      <c r="K22" s="129">
        <f>SUM(H22:J22)</f>
        <v>46.061999999999998</v>
      </c>
      <c r="L22" s="134"/>
      <c r="M22" s="118">
        <f>0.75/(S25/3600)</f>
        <v>58.616647127784297</v>
      </c>
      <c r="N22" s="133" t="s">
        <v>54</v>
      </c>
      <c r="O22" s="68"/>
    </row>
    <row r="23" spans="1:21" s="64" customFormat="1" ht="31.5" customHeight="1">
      <c r="A23" s="183"/>
      <c r="B23" s="108">
        <v>87</v>
      </c>
      <c r="C23" s="109" t="str">
        <f>IF(ISBLANK($B23),"",VLOOKUP($B23,[2]список!$B$3:$G$504,2,0))</f>
        <v>101 008 630 08</v>
      </c>
      <c r="D23" s="110" t="str">
        <f>IF(ISBLANK($B23),"",VLOOKUP($B23,[2]список!$B$3:$G$504,3,0))</f>
        <v xml:space="preserve">Пученкин Артем </v>
      </c>
      <c r="E23" s="110">
        <f>IF(ISBLANK($B23),"",VLOOKUP($B23,[2]список!$B$3:$G$504,4,0))</f>
        <v>39432</v>
      </c>
      <c r="F23" s="110" t="str">
        <f>IF(ISBLANK($B23),"",VLOOKUP($B23,[2]список!$B$3:$G$504,5,0))</f>
        <v>КМС</v>
      </c>
      <c r="G23" s="110" t="str">
        <f>IF(ISBLANK($B23),"",VLOOKUP($B23,[2]список!$B$3:$G$504,6,0))</f>
        <v>Тульская Область</v>
      </c>
      <c r="H23" s="167"/>
      <c r="I23" s="116">
        <v>32.267000000000003</v>
      </c>
      <c r="J23" s="67"/>
      <c r="K23" s="75"/>
      <c r="L23" s="81"/>
      <c r="M23" s="76"/>
      <c r="N23" s="133"/>
      <c r="O23" s="68"/>
    </row>
    <row r="24" spans="1:21" s="64" customFormat="1" ht="31.5" customHeight="1">
      <c r="A24" s="183"/>
      <c r="B24" s="161">
        <v>85</v>
      </c>
      <c r="C24" s="162" t="str">
        <f>IF(ISBLANK($B24),"",VLOOKUP($B24,[2]список!$B$3:$G$504,2,0))</f>
        <v>101 310 286 91</v>
      </c>
      <c r="D24" s="163" t="str">
        <f>IF(ISBLANK($B24),"",VLOOKUP($B24,[2]список!$B$3:$G$504,3,0))</f>
        <v xml:space="preserve">Зыбин Артем </v>
      </c>
      <c r="E24" s="163">
        <f>IF(ISBLANK($B24),"",VLOOKUP($B24,[2]список!$B$3:$G$504,4,0))</f>
        <v>39747</v>
      </c>
      <c r="F24" s="163" t="str">
        <f>IF(ISBLANK($B24),"",VLOOKUP($B24,[2]список!$B$3:$G$504,5,0))</f>
        <v>КМС</v>
      </c>
      <c r="G24" s="163" t="str">
        <f>IF(ISBLANK($B24),"",VLOOKUP($B24,[2]список!$B$3:$G$504,6,0))</f>
        <v>Тульская Область</v>
      </c>
      <c r="H24" s="168"/>
      <c r="I24" s="159"/>
      <c r="J24" s="67"/>
      <c r="K24" s="75"/>
      <c r="L24" s="160"/>
      <c r="M24" s="77"/>
      <c r="N24" s="170"/>
      <c r="O24" s="69"/>
    </row>
    <row r="25" spans="1:21" s="64" customFormat="1" ht="31.5" customHeight="1" thickBot="1">
      <c r="A25" s="184"/>
      <c r="B25" s="164">
        <v>86</v>
      </c>
      <c r="C25" s="165" t="str">
        <f>IF(ISBLANK($B25),"",VLOOKUP($B25,[2]список!$B$3:$G$504,2,0))</f>
        <v>101 328 538 10</v>
      </c>
      <c r="D25" s="166" t="str">
        <f>IF(ISBLANK($B25),"",VLOOKUP($B25,[2]список!$B$3:$G$504,3,0))</f>
        <v xml:space="preserve">Никишин Александр </v>
      </c>
      <c r="E25" s="166">
        <f>IF(ISBLANK($B25),"",VLOOKUP($B25,[2]список!$B$3:$G$504,4,0))</f>
        <v>39671</v>
      </c>
      <c r="F25" s="166" t="str">
        <f>IF(ISBLANK($B25),"",VLOOKUP($B25,[2]список!$B$3:$G$504,5,0))</f>
        <v>КМС</v>
      </c>
      <c r="G25" s="166" t="str">
        <f>IF(ISBLANK($B25),"",VLOOKUP($B25,[2]список!$B$3:$G$504,6,0))</f>
        <v>Тульская Область</v>
      </c>
      <c r="H25" s="169"/>
      <c r="I25" s="131"/>
      <c r="J25" s="132"/>
      <c r="K25" s="132"/>
      <c r="L25" s="91"/>
      <c r="M25" s="78"/>
      <c r="N25" s="171"/>
      <c r="O25" s="69"/>
      <c r="Q25" s="172">
        <v>18.725000000000001</v>
      </c>
      <c r="R25" s="124"/>
      <c r="S25" s="125">
        <v>46.061999999999998</v>
      </c>
      <c r="T25" s="127">
        <f>0.75/(S25/3600)</f>
        <v>58.616647127784297</v>
      </c>
      <c r="U25" s="128" t="s">
        <v>54</v>
      </c>
    </row>
    <row r="26" spans="1:21" s="64" customFormat="1" ht="31.5" customHeight="1">
      <c r="A26" s="182">
        <v>2</v>
      </c>
      <c r="B26" s="108">
        <v>125</v>
      </c>
      <c r="C26" s="109" t="str">
        <f>IF(ISBLANK($B26),"",VLOOKUP($B26,[2]список!$B$3:$G$504,2,0))</f>
        <v>101 587 744 32</v>
      </c>
      <c r="D26" s="110" t="str">
        <f>IF(ISBLANK($B26),"",VLOOKUP($B26,[2]список!$B$3:$G$504,3,0))</f>
        <v>Васильев Тимофей</v>
      </c>
      <c r="E26" s="110">
        <f>IF(ISBLANK($B26),"",VLOOKUP($B26,[2]список!$B$3:$G$504,4,0))</f>
        <v>39183</v>
      </c>
      <c r="F26" s="114" t="str">
        <f>IF(ISBLANK($B26),"",VLOOKUP($B26,[2]список!$B$3:$G$504,5,0))</f>
        <v>КМС</v>
      </c>
      <c r="G26" s="114" t="str">
        <f>IF(ISBLANK($B26),"",VLOOKUP($B26,[2]список!$B$3:$G$504,6,0))</f>
        <v>Москва</v>
      </c>
      <c r="H26" s="115">
        <v>18.626000000000001</v>
      </c>
      <c r="I26" s="116">
        <f>I27-Q29</f>
        <v>13.839000000000002</v>
      </c>
      <c r="J26" s="116">
        <f>S29-I27</f>
        <v>14.024999999999999</v>
      </c>
      <c r="K26" s="129">
        <f>SUM(H26:J26)</f>
        <v>46.49</v>
      </c>
      <c r="L26" s="130"/>
      <c r="M26" s="117">
        <f>0.75/(S29/3600)</f>
        <v>58.07700580770058</v>
      </c>
      <c r="N26" s="133" t="s">
        <v>54</v>
      </c>
      <c r="O26" s="63"/>
      <c r="Q26" s="126"/>
      <c r="R26" s="124"/>
      <c r="S26" s="124"/>
      <c r="T26" s="127"/>
      <c r="U26" s="128"/>
    </row>
    <row r="27" spans="1:21" s="64" customFormat="1" ht="31.5" customHeight="1">
      <c r="A27" s="183"/>
      <c r="B27" s="108">
        <v>123</v>
      </c>
      <c r="C27" s="109" t="str">
        <f>IF(ISBLANK($B27),"",VLOOKUP($B27,[2]список!$B$3:$G$504,2,0))</f>
        <v>101 126 809 41</v>
      </c>
      <c r="D27" s="110" t="str">
        <f>IF(ISBLANK($B27),"",VLOOKUP($B27,[2]список!$B$3:$G$504,3,0))</f>
        <v xml:space="preserve">Григорьев Сократ </v>
      </c>
      <c r="E27" s="110">
        <f>IF(ISBLANK($B27),"",VLOOKUP($B27,[2]список!$B$3:$G$504,4,0))</f>
        <v>39226</v>
      </c>
      <c r="F27" s="110" t="str">
        <f>IF(ISBLANK($B27),"",VLOOKUP($B27,[2]список!$B$3:$G$504,5,0))</f>
        <v>КМС</v>
      </c>
      <c r="G27" s="110" t="str">
        <f>IF(ISBLANK($B27),"",VLOOKUP($B27,[2]список!$B$3:$G$504,6,0))</f>
        <v>Москва</v>
      </c>
      <c r="H27" s="167"/>
      <c r="I27" s="116">
        <v>32.465000000000003</v>
      </c>
      <c r="J27" s="67"/>
      <c r="K27" s="120"/>
      <c r="L27" s="89"/>
      <c r="M27" s="76"/>
      <c r="N27" s="133"/>
      <c r="O27" s="69"/>
      <c r="Q27" s="126"/>
      <c r="R27" s="172"/>
      <c r="S27" s="172"/>
      <c r="T27" s="127"/>
      <c r="U27" s="128"/>
    </row>
    <row r="28" spans="1:21" s="64" customFormat="1" ht="31.5" customHeight="1" thickBot="1">
      <c r="A28" s="184"/>
      <c r="B28" s="111">
        <v>124</v>
      </c>
      <c r="C28" s="112" t="str">
        <f>IF(ISBLANK($B28),"",VLOOKUP($B28,[2]список!$B$3:$G$504,2,0))</f>
        <v>100 900 598 34</v>
      </c>
      <c r="D28" s="113" t="str">
        <f>IF(ISBLANK($B28),"",VLOOKUP($B28,[2]список!$B$3:$G$504,3,0))</f>
        <v xml:space="preserve">Кирильцев Тимур </v>
      </c>
      <c r="E28" s="113">
        <f>IF(ISBLANK($B28),"",VLOOKUP($B28,[2]список!$B$3:$G$504,4,0))</f>
        <v>39363</v>
      </c>
      <c r="F28" s="113" t="str">
        <f>IF(ISBLANK($B28),"",VLOOKUP($B28,[2]список!$B$3:$G$504,5,0))</f>
        <v>КМС</v>
      </c>
      <c r="G28" s="113" t="str">
        <f>IF(ISBLANK($B28),"",VLOOKUP($B28,[2]список!$B$3:$G$504,6,0))</f>
        <v>Москва</v>
      </c>
      <c r="H28" s="169"/>
      <c r="I28" s="82"/>
      <c r="J28" s="90"/>
      <c r="K28" s="121"/>
      <c r="L28" s="91"/>
      <c r="M28" s="78"/>
      <c r="N28" s="171"/>
      <c r="O28" s="70"/>
      <c r="Q28" s="126"/>
      <c r="R28" s="126"/>
      <c r="S28" s="126"/>
      <c r="T28" s="126"/>
      <c r="U28" s="128"/>
    </row>
    <row r="29" spans="1:21" s="64" customFormat="1" ht="31.5" customHeight="1">
      <c r="A29" s="182">
        <v>3</v>
      </c>
      <c r="B29" s="108">
        <v>105</v>
      </c>
      <c r="C29" s="109" t="str">
        <f>IF(ISBLANK($B29),"",VLOOKUP($B29,[2]список!$B$3:$G$504,2,0))</f>
        <v>101 296 776 64</v>
      </c>
      <c r="D29" s="110" t="str">
        <f>IF(ISBLANK($B29),"",VLOOKUP($B29,[2]список!$B$3:$G$504,3,0))</f>
        <v xml:space="preserve">Кунин Андрей </v>
      </c>
      <c r="E29" s="110">
        <f>IF(ISBLANK($B29),"",VLOOKUP($B29,[2]список!$B$3:$G$504,4,0))</f>
        <v>39402</v>
      </c>
      <c r="F29" s="114" t="str">
        <f>IF(ISBLANK($B29),"",VLOOKUP($B29,[2]список!$B$3:$G$504,5,0))</f>
        <v>КМС</v>
      </c>
      <c r="G29" s="114" t="str">
        <f>IF(ISBLANK($B29),"",VLOOKUP($B29,[2]список!$B$3:$G$504,6,0))</f>
        <v>Санкт-Петербург</v>
      </c>
      <c r="H29" s="115">
        <v>18.29</v>
      </c>
      <c r="I29" s="116">
        <f>I30-Q32</f>
        <v>12.900000000000002</v>
      </c>
      <c r="J29" s="116">
        <f>S32-I30</f>
        <v>14.669999999999998</v>
      </c>
      <c r="K29" s="119">
        <f>SUM(H29:J29)</f>
        <v>45.86</v>
      </c>
      <c r="L29" s="80"/>
      <c r="M29" s="117">
        <f>0.75/(S32/3600)</f>
        <v>58.87483645878762</v>
      </c>
      <c r="N29" s="133" t="s">
        <v>54</v>
      </c>
      <c r="O29" s="63"/>
      <c r="Q29" s="172">
        <v>18.626000000000001</v>
      </c>
      <c r="R29" s="124"/>
      <c r="S29" s="125">
        <v>46.49</v>
      </c>
      <c r="T29" s="124"/>
      <c r="U29" s="128" t="s">
        <v>54</v>
      </c>
    </row>
    <row r="30" spans="1:21" s="64" customFormat="1" ht="31.5" customHeight="1">
      <c r="A30" s="183"/>
      <c r="B30" s="108">
        <v>39</v>
      </c>
      <c r="C30" s="109" t="str">
        <f>IF(ISBLANK($B30),"",VLOOKUP($B30,[2]список!$B$3:$G$504,2,0))</f>
        <v>101 263 867 38</v>
      </c>
      <c r="D30" s="110" t="str">
        <f>IF(ISBLANK($B30),"",VLOOKUP($B30,[2]список!$B$3:$G$504,3,0))</f>
        <v>Бутенко Никита</v>
      </c>
      <c r="E30" s="110">
        <f>IF(ISBLANK($B30),"",VLOOKUP($B30,[2]список!$B$3:$G$504,4,0))</f>
        <v>39793</v>
      </c>
      <c r="F30" s="110" t="str">
        <f>IF(ISBLANK($B30),"",VLOOKUP($B30,[2]список!$B$3:$G$504,5,0))</f>
        <v>КМС</v>
      </c>
      <c r="G30" s="110" t="str">
        <f>IF(ISBLANK($B30),"",VLOOKUP($B30,[2]список!$B$3:$G$504,6,0))</f>
        <v>Санкт-Петербург</v>
      </c>
      <c r="H30" s="167"/>
      <c r="I30" s="116">
        <v>31.19</v>
      </c>
      <c r="J30" s="67"/>
      <c r="K30" s="122"/>
      <c r="L30" s="81"/>
      <c r="M30" s="76"/>
      <c r="N30" s="133"/>
      <c r="O30" s="68"/>
      <c r="Q30" s="126"/>
      <c r="R30" s="124"/>
      <c r="S30" s="124"/>
      <c r="T30" s="127"/>
      <c r="U30" s="128"/>
    </row>
    <row r="31" spans="1:21" s="64" customFormat="1" ht="31.5" customHeight="1">
      <c r="A31" s="183"/>
      <c r="B31" s="161">
        <v>38</v>
      </c>
      <c r="C31" s="162" t="str">
        <f>IF(ISBLANK($B31),"",VLOOKUP($B31,[2]список!$B$3:$G$504,2,0))</f>
        <v xml:space="preserve"> 101 263 029 73</v>
      </c>
      <c r="D31" s="163" t="str">
        <f>IF(ISBLANK($B31),"",VLOOKUP($B31,[2]список!$B$3:$G$504,3,0))</f>
        <v>Демиш Михаил</v>
      </c>
      <c r="E31" s="163">
        <f>IF(ISBLANK($B31),"",VLOOKUP($B31,[2]список!$B$3:$G$504,4,0))</f>
        <v>39472</v>
      </c>
      <c r="F31" s="163" t="str">
        <f>IF(ISBLANK($B31),"",VLOOKUP($B31,[2]список!$B$3:$G$504,5,0))</f>
        <v>КМС</v>
      </c>
      <c r="G31" s="163" t="str">
        <f>IF(ISBLANK($B31),"",VLOOKUP($B31,[2]список!$B$3:$G$504,6,0))</f>
        <v>Санкт-Петербург</v>
      </c>
      <c r="H31" s="168"/>
      <c r="I31" s="159"/>
      <c r="J31" s="67"/>
      <c r="K31" s="122"/>
      <c r="L31" s="160"/>
      <c r="M31" s="77"/>
      <c r="N31" s="170"/>
      <c r="O31" s="69"/>
      <c r="Q31" s="126"/>
      <c r="R31" s="126"/>
      <c r="S31" s="126"/>
      <c r="T31" s="126"/>
      <c r="U31" s="128"/>
    </row>
    <row r="32" spans="1:21" s="64" customFormat="1" ht="31.5" customHeight="1" thickBot="1">
      <c r="A32" s="184"/>
      <c r="B32" s="164">
        <v>37</v>
      </c>
      <c r="C32" s="165" t="str">
        <f>IF(ISBLANK($B32),"",VLOOKUP($B32,[2]список!$B$3:$G$504,2,0))</f>
        <v>101 422 169 36</v>
      </c>
      <c r="D32" s="166" t="str">
        <f>IF(ISBLANK($B32),"",VLOOKUP($B32,[2]список!$B$3:$G$504,3,0))</f>
        <v>Мокеев Захар</v>
      </c>
      <c r="E32" s="166">
        <f>IF(ISBLANK($B32),"",VLOOKUP($B32,[2]список!$B$3:$G$504,4,0))</f>
        <v>39466</v>
      </c>
      <c r="F32" s="166" t="str">
        <f>IF(ISBLANK($B32),"",VLOOKUP($B32,[2]список!$B$3:$G$504,5,0))</f>
        <v>КМС</v>
      </c>
      <c r="G32" s="166" t="str">
        <f>IF(ISBLANK($B32),"",VLOOKUP($B32,[2]список!$B$3:$G$504,6,0))</f>
        <v>Санкт-Петербург</v>
      </c>
      <c r="H32" s="169"/>
      <c r="I32" s="82"/>
      <c r="J32" s="83"/>
      <c r="K32" s="123"/>
      <c r="L32" s="85"/>
      <c r="M32" s="78"/>
      <c r="N32" s="171"/>
      <c r="O32" s="70"/>
      <c r="Q32" s="172">
        <v>18.29</v>
      </c>
      <c r="R32" s="124"/>
      <c r="S32" s="125">
        <v>45.86</v>
      </c>
      <c r="T32" s="127">
        <f>0.75/(S32/3600)</f>
        <v>58.87483645878762</v>
      </c>
      <c r="U32" s="128" t="s">
        <v>54</v>
      </c>
    </row>
    <row r="33" spans="1:21" s="64" customFormat="1" ht="31.5" customHeight="1">
      <c r="A33" s="182">
        <v>4</v>
      </c>
      <c r="B33" s="108">
        <v>119</v>
      </c>
      <c r="C33" s="109" t="str">
        <f>IF(ISBLANK($B33),"",VLOOKUP($B33,[2]список!$B$3:$G$504,2,0))</f>
        <v>101 329 561 63</v>
      </c>
      <c r="D33" s="110" t="str">
        <f>IF(ISBLANK($B33),"",VLOOKUP($B33,[2]список!$B$3:$G$504,3,0))</f>
        <v>Савостиков Никита</v>
      </c>
      <c r="E33" s="110">
        <f>IF(ISBLANK($B33),"",VLOOKUP($B33,[2]список!$B$3:$G$504,4,0))</f>
        <v>39675</v>
      </c>
      <c r="F33" s="114" t="str">
        <f>IF(ISBLANK($B33),"",VLOOKUP($B33,[2]список!$B$3:$G$504,5,0))</f>
        <v>КМС</v>
      </c>
      <c r="G33" s="114" t="str">
        <f>IF(ISBLANK($B33),"",VLOOKUP($B33,[2]список!$B$3:$G$504,6,0))</f>
        <v>Москва</v>
      </c>
      <c r="H33" s="115">
        <v>19.326000000000001</v>
      </c>
      <c r="I33" s="116">
        <f>I34-Q36</f>
        <v>13.405000000000001</v>
      </c>
      <c r="J33" s="116">
        <f>S36-I34</f>
        <v>14.748999999999995</v>
      </c>
      <c r="K33" s="119">
        <f>SUM(H33:J33)</f>
        <v>47.48</v>
      </c>
      <c r="L33" s="86"/>
      <c r="M33" s="117">
        <f>0.75/(S36/3600)</f>
        <v>56.866048862679023</v>
      </c>
      <c r="N33" s="133" t="s">
        <v>54</v>
      </c>
      <c r="O33" s="63"/>
      <c r="Q33" s="126"/>
      <c r="R33" s="124"/>
      <c r="S33" s="124"/>
      <c r="T33" s="127"/>
      <c r="U33" s="128"/>
    </row>
    <row r="34" spans="1:21" s="64" customFormat="1" ht="31.5" customHeight="1">
      <c r="A34" s="183"/>
      <c r="B34" s="108">
        <v>115</v>
      </c>
      <c r="C34" s="109" t="str">
        <f>IF(ISBLANK($B34),"",VLOOKUP($B34,[2]список!$B$3:$G$504,2,0))</f>
        <v>101 073 221 94</v>
      </c>
      <c r="D34" s="110" t="str">
        <f>IF(ISBLANK($B34),"",VLOOKUP($B34,[2]список!$B$3:$G$504,3,0))</f>
        <v xml:space="preserve">Кимаковский Захар </v>
      </c>
      <c r="E34" s="110">
        <f>IF(ISBLANK($B34),"",VLOOKUP($B34,[2]список!$B$3:$G$504,4,0))</f>
        <v>39113</v>
      </c>
      <c r="F34" s="110" t="str">
        <f>IF(ISBLANK($B34),"",VLOOKUP($B34,[2]список!$B$3:$G$504,5,0))</f>
        <v>МС</v>
      </c>
      <c r="G34" s="110" t="str">
        <f>IF(ISBLANK($B34),"",VLOOKUP($B34,[2]список!$B$3:$G$504,6,0))</f>
        <v>Москва</v>
      </c>
      <c r="H34" s="65"/>
      <c r="I34" s="116">
        <v>32.731000000000002</v>
      </c>
      <c r="J34" s="67"/>
      <c r="K34" s="120"/>
      <c r="L34" s="89"/>
      <c r="M34" s="76"/>
      <c r="N34" s="92"/>
      <c r="O34" s="68"/>
      <c r="Q34" s="126"/>
      <c r="R34" s="172"/>
      <c r="S34" s="172"/>
      <c r="T34" s="127"/>
      <c r="U34" s="128"/>
    </row>
    <row r="35" spans="1:21" s="64" customFormat="1" ht="31.5" customHeight="1" thickBot="1">
      <c r="A35" s="184"/>
      <c r="B35" s="111">
        <v>117</v>
      </c>
      <c r="C35" s="112" t="str">
        <f>IF(ISBLANK($B35),"",VLOOKUP($B35,[2]список!$B$3:$G$504,2,0))</f>
        <v>101 159 825 77</v>
      </c>
      <c r="D35" s="113" t="str">
        <f>IF(ISBLANK($B35),"",VLOOKUP($B35,[2]список!$B$3:$G$504,3,0))</f>
        <v xml:space="preserve">Сергеев Федор </v>
      </c>
      <c r="E35" s="113">
        <f>IF(ISBLANK($B35),"",VLOOKUP($B35,[2]список!$B$3:$G$504,4,0))</f>
        <v>39313</v>
      </c>
      <c r="F35" s="113" t="str">
        <f>IF(ISBLANK($B35),"",VLOOKUP($B35,[2]список!$B$3:$G$504,5,0))</f>
        <v>КМС</v>
      </c>
      <c r="G35" s="113" t="str">
        <f>IF(ISBLANK($B35),"",VLOOKUP($B35,[2]список!$B$3:$G$504,6,0))</f>
        <v>Москва</v>
      </c>
      <c r="H35" s="65"/>
      <c r="I35" s="75"/>
      <c r="J35" s="93"/>
      <c r="K35" s="120"/>
      <c r="L35" s="89"/>
      <c r="M35" s="77"/>
      <c r="N35" s="94"/>
      <c r="O35" s="69"/>
      <c r="Q35" s="126"/>
      <c r="R35" s="126"/>
      <c r="S35" s="126"/>
      <c r="T35" s="126"/>
      <c r="U35" s="128"/>
    </row>
    <row r="36" spans="1:21" s="64" customFormat="1" ht="31.5" customHeight="1">
      <c r="A36" s="182">
        <v>5</v>
      </c>
      <c r="B36" s="108">
        <v>110</v>
      </c>
      <c r="C36" s="109" t="str">
        <f>IF(ISBLANK($B36),"",VLOOKUP($B36,[2]список!$B$3:$G$504,2,0))</f>
        <v>101 273 155 14</v>
      </c>
      <c r="D36" s="110" t="str">
        <f>IF(ISBLANK($B36),"",VLOOKUP($B36,[2]список!$B$3:$G$504,3,0))</f>
        <v xml:space="preserve">Шекелашвили Александр </v>
      </c>
      <c r="E36" s="110">
        <f>IF(ISBLANK($B36),"",VLOOKUP($B36,[2]список!$B$3:$G$504,4,0))</f>
        <v>39949</v>
      </c>
      <c r="F36" s="114" t="s">
        <v>64</v>
      </c>
      <c r="G36" s="114" t="str">
        <f>IF(ISBLANK($B36),"",VLOOKUP($B36,[2]список!$B$3:$G$504,6,0))</f>
        <v>Санкт-Петербург</v>
      </c>
      <c r="H36" s="96"/>
      <c r="I36" s="96"/>
      <c r="J36" s="97"/>
      <c r="K36" s="100"/>
      <c r="L36" s="80"/>
      <c r="M36" s="79"/>
      <c r="N36" s="87"/>
      <c r="O36" s="63"/>
      <c r="Q36" s="172">
        <v>19.326000000000001</v>
      </c>
      <c r="R36" s="124"/>
      <c r="S36" s="125">
        <v>47.48</v>
      </c>
      <c r="T36" s="124"/>
      <c r="U36" s="128" t="s">
        <v>54</v>
      </c>
    </row>
    <row r="37" spans="1:21" s="64" customFormat="1" ht="31.5" customHeight="1">
      <c r="A37" s="183"/>
      <c r="B37" s="108">
        <v>106</v>
      </c>
      <c r="C37" s="109" t="str">
        <f>IF(ISBLANK($B37),"",VLOOKUP($B37,[2]список!$B$3:$G$504,2,0))</f>
        <v>101 379 823 79</v>
      </c>
      <c r="D37" s="110" t="str">
        <f>IF(ISBLANK($B37),"",VLOOKUP($B37,[2]список!$B$3:$G$504,3,0))</f>
        <v xml:space="preserve">Гусейнов Тимур </v>
      </c>
      <c r="E37" s="110">
        <f>IF(ISBLANK($B37),"",VLOOKUP($B37,[2]список!$B$3:$G$504,4,0))</f>
        <v>40208</v>
      </c>
      <c r="F37" s="114" t="s">
        <v>64</v>
      </c>
      <c r="G37" s="110" t="str">
        <f>IF(ISBLANK($B37),"",VLOOKUP($B37,[2]список!$B$3:$G$504,6,0))</f>
        <v>Санкт-Петербург</v>
      </c>
      <c r="H37" s="98"/>
      <c r="I37" s="66"/>
      <c r="J37" s="99"/>
      <c r="K37" s="99"/>
      <c r="L37" s="81"/>
      <c r="M37" s="76"/>
      <c r="N37" s="92"/>
      <c r="O37" s="68"/>
      <c r="Q37" s="126"/>
      <c r="R37" s="124"/>
      <c r="S37" s="124"/>
      <c r="T37" s="127"/>
      <c r="U37" s="173"/>
    </row>
    <row r="38" spans="1:21" s="64" customFormat="1" ht="31.5" customHeight="1" thickBot="1">
      <c r="A38" s="184"/>
      <c r="B38" s="111">
        <v>36</v>
      </c>
      <c r="C38" s="112" t="str">
        <f>IF(ISBLANK($B38),"",VLOOKUP($B38,[2]список!$B$3:$G$504,2,0))</f>
        <v xml:space="preserve"> 101 424 244 74</v>
      </c>
      <c r="D38" s="113" t="str">
        <f>IF(ISBLANK($B38),"",VLOOKUP($B38,[2]список!$B$3:$G$504,3,0))</f>
        <v>Раев Фома</v>
      </c>
      <c r="E38" s="113">
        <f>IF(ISBLANK($B38),"",VLOOKUP($B38,[2]список!$B$3:$G$504,4,0))</f>
        <v>40048</v>
      </c>
      <c r="F38" s="113" t="str">
        <f>IF(ISBLANK($B38),"",VLOOKUP($B38,[2]список!$B$3:$G$504,5,0))</f>
        <v>КМС</v>
      </c>
      <c r="G38" s="113" t="str">
        <f>IF(ISBLANK($B38),"",VLOOKUP($B38,[2]список!$B$3:$G$504,6,0))</f>
        <v>Санкт-Петербург</v>
      </c>
      <c r="H38" s="82"/>
      <c r="I38" s="82"/>
      <c r="J38" s="83"/>
      <c r="K38" s="84"/>
      <c r="L38" s="85"/>
      <c r="M38" s="78"/>
      <c r="N38" s="95"/>
      <c r="O38" s="70"/>
    </row>
    <row r="39" spans="1:21" s="64" customFormat="1" ht="31.5" customHeight="1">
      <c r="A39" s="182">
        <v>6</v>
      </c>
      <c r="B39" s="108">
        <v>98</v>
      </c>
      <c r="C39" s="109" t="str">
        <f>IF(ISBLANK($B39),"",VLOOKUP($B39,[2]список!$B$3:$G$504,2,0))</f>
        <v>101 422 936 27</v>
      </c>
      <c r="D39" s="110" t="str">
        <f>IF(ISBLANK($B39),"",VLOOKUP($B39,[2]список!$B$3:$G$504,3,0))</f>
        <v>Леонтьев Кирилл</v>
      </c>
      <c r="E39" s="110">
        <f>IF(ISBLANK($B39),"",VLOOKUP($B39,[2]список!$B$3:$G$504,4,0))</f>
        <v>40332</v>
      </c>
      <c r="F39" s="114" t="s">
        <v>64</v>
      </c>
      <c r="G39" s="114" t="str">
        <f>IF(ISBLANK($B39),"",VLOOKUP($B39,[2]список!$B$3:$G$504,6,0))</f>
        <v>Санкт-Петербург</v>
      </c>
      <c r="H39" s="96"/>
      <c r="I39" s="96"/>
      <c r="J39" s="97"/>
      <c r="K39" s="100"/>
      <c r="L39" s="80"/>
      <c r="M39" s="101"/>
      <c r="N39" s="87"/>
      <c r="O39" s="63"/>
    </row>
    <row r="40" spans="1:21" s="64" customFormat="1" ht="31.5" customHeight="1">
      <c r="A40" s="183"/>
      <c r="B40" s="108">
        <v>99</v>
      </c>
      <c r="C40" s="109" t="str">
        <f>IF(ISBLANK($B40),"",VLOOKUP($B40,[2]список!$B$3:$G$504,2,0))</f>
        <v>101 483 811 83</v>
      </c>
      <c r="D40" s="110" t="str">
        <f>IF(ISBLANK($B40),"",VLOOKUP($B40,[2]список!$B$3:$G$504,3,0))</f>
        <v>Шевцов Максим</v>
      </c>
      <c r="E40" s="110">
        <f>IF(ISBLANK($B40),"",VLOOKUP($B40,[2]список!$B$3:$G$504,4,0))</f>
        <v>40438</v>
      </c>
      <c r="F40" s="114" t="s">
        <v>64</v>
      </c>
      <c r="G40" s="110" t="str">
        <f>IF(ISBLANK($B40),"",VLOOKUP($B40,[2]список!$B$3:$G$504,6,0))</f>
        <v>Санкт-Петербург</v>
      </c>
      <c r="H40" s="98"/>
      <c r="I40" s="98"/>
      <c r="J40" s="99"/>
      <c r="K40" s="99"/>
      <c r="L40" s="81"/>
      <c r="M40" s="76"/>
      <c r="N40" s="92"/>
      <c r="O40" s="68"/>
    </row>
    <row r="41" spans="1:21" s="64" customFormat="1" ht="31.5" customHeight="1" thickBot="1">
      <c r="A41" s="183"/>
      <c r="B41" s="111">
        <v>97</v>
      </c>
      <c r="C41" s="112" t="str">
        <f>IF(ISBLANK($B41),"",VLOOKUP($B41,[2]список!$B$3:$G$504,2,0))</f>
        <v>101 554 567 29</v>
      </c>
      <c r="D41" s="113" t="str">
        <f>IF(ISBLANK($B41),"",VLOOKUP($B41,[2]список!$B$3:$G$504,3,0))</f>
        <v>Козырь Александр</v>
      </c>
      <c r="E41" s="113">
        <f>IF(ISBLANK($B41),"",VLOOKUP($B41,[2]список!$B$3:$G$504,4,0))</f>
        <v>40311</v>
      </c>
      <c r="F41" s="110" t="s">
        <v>65</v>
      </c>
      <c r="G41" s="110" t="str">
        <f>IF(ISBLANK($B41),"",VLOOKUP($B41,[2]список!$B$3:$G$504,6,0))</f>
        <v>Санкт-Петербург</v>
      </c>
      <c r="H41" s="136"/>
      <c r="I41" s="75"/>
      <c r="J41" s="93"/>
      <c r="K41" s="88"/>
      <c r="L41" s="137"/>
      <c r="M41" s="77"/>
      <c r="N41" s="138"/>
      <c r="O41" s="139"/>
    </row>
    <row r="42" spans="1:21" s="64" customFormat="1" ht="15" customHeight="1" thickTop="1">
      <c r="A42" s="198" t="s">
        <v>45</v>
      </c>
      <c r="B42" s="199"/>
      <c r="C42" s="199"/>
      <c r="D42" s="199"/>
      <c r="E42" s="141"/>
      <c r="F42" s="141"/>
      <c r="G42" s="141" t="s">
        <v>46</v>
      </c>
      <c r="H42" s="141"/>
      <c r="I42" s="141"/>
      <c r="J42" s="141"/>
      <c r="K42" s="141"/>
      <c r="L42" s="141"/>
      <c r="M42" s="141"/>
      <c r="N42" s="141"/>
      <c r="O42" s="142"/>
      <c r="Q42" s="1"/>
    </row>
    <row r="43" spans="1:21" s="64" customFormat="1" ht="15" customHeight="1">
      <c r="A43" s="143" t="s">
        <v>47</v>
      </c>
      <c r="B43" s="143"/>
      <c r="C43" s="144"/>
      <c r="D43" s="143"/>
      <c r="E43" s="145"/>
      <c r="F43" s="143"/>
      <c r="G43" s="146" t="s">
        <v>48</v>
      </c>
      <c r="H43" s="147">
        <v>3</v>
      </c>
      <c r="I43" s="148" t="s">
        <v>49</v>
      </c>
      <c r="J43" s="149">
        <v>0</v>
      </c>
      <c r="K43" s="150"/>
      <c r="L43" s="151"/>
      <c r="M43" s="152"/>
      <c r="N43" s="153"/>
      <c r="O43" s="154"/>
      <c r="Q43" s="1"/>
    </row>
    <row r="44" spans="1:21" s="64" customFormat="1" ht="15" customHeight="1">
      <c r="A44" s="143" t="s">
        <v>50</v>
      </c>
      <c r="B44" s="143"/>
      <c r="C44" s="155"/>
      <c r="D44" s="143"/>
      <c r="E44" s="145"/>
      <c r="F44" s="143"/>
      <c r="G44" s="156" t="s">
        <v>51</v>
      </c>
      <c r="H44" s="157">
        <v>20</v>
      </c>
      <c r="I44" s="148" t="s">
        <v>34</v>
      </c>
      <c r="J44" s="149">
        <v>0</v>
      </c>
      <c r="K44" s="150"/>
      <c r="L44" s="151"/>
      <c r="M44" s="152"/>
      <c r="N44" s="153"/>
      <c r="O44" s="154"/>
    </row>
    <row r="45" spans="1:21" s="64" customFormat="1" ht="15" customHeight="1">
      <c r="A45" s="143"/>
      <c r="B45" s="143"/>
      <c r="C45" s="155"/>
      <c r="D45" s="143"/>
      <c r="E45" s="145"/>
      <c r="F45" s="143"/>
      <c r="G45" s="156" t="s">
        <v>52</v>
      </c>
      <c r="H45" s="157">
        <v>20</v>
      </c>
      <c r="I45" s="148" t="s">
        <v>35</v>
      </c>
      <c r="J45" s="149">
        <v>1</v>
      </c>
      <c r="K45" s="150"/>
      <c r="L45" s="151"/>
      <c r="M45" s="152"/>
      <c r="N45" s="153"/>
      <c r="O45" s="154"/>
    </row>
    <row r="46" spans="1:21" s="64" customFormat="1" ht="15" customHeight="1">
      <c r="A46" s="143"/>
      <c r="B46" s="143"/>
      <c r="C46" s="155"/>
      <c r="D46" s="143"/>
      <c r="E46" s="145"/>
      <c r="F46" s="143"/>
      <c r="G46" s="156" t="s">
        <v>53</v>
      </c>
      <c r="H46" s="157">
        <v>20</v>
      </c>
      <c r="I46" s="148" t="s">
        <v>54</v>
      </c>
      <c r="J46" s="149">
        <v>10</v>
      </c>
      <c r="K46" s="150"/>
      <c r="L46" s="151"/>
      <c r="M46" s="152"/>
      <c r="N46" s="153"/>
      <c r="O46" s="154"/>
      <c r="Q46" s="1"/>
    </row>
    <row r="47" spans="1:21" s="64" customFormat="1" ht="15" customHeight="1">
      <c r="A47" s="143"/>
      <c r="B47" s="143"/>
      <c r="C47" s="155"/>
      <c r="D47" s="143"/>
      <c r="E47" s="145"/>
      <c r="F47" s="143"/>
      <c r="G47" s="156" t="s">
        <v>55</v>
      </c>
      <c r="H47" s="157">
        <f>COUNTIF(A28:A61,"НФ")</f>
        <v>0</v>
      </c>
      <c r="I47" s="148" t="s">
        <v>56</v>
      </c>
      <c r="J47" s="149">
        <v>4</v>
      </c>
      <c r="K47" s="150"/>
      <c r="L47" s="151"/>
      <c r="M47" s="152"/>
      <c r="N47" s="153"/>
      <c r="O47" s="154"/>
    </row>
    <row r="48" spans="1:21" s="64" customFormat="1" ht="15" customHeight="1">
      <c r="A48" s="143"/>
      <c r="B48" s="143"/>
      <c r="C48" s="155"/>
      <c r="D48" s="143"/>
      <c r="E48" s="145"/>
      <c r="F48" s="143"/>
      <c r="G48" s="156" t="s">
        <v>57</v>
      </c>
      <c r="H48" s="157">
        <f>COUNTIF(A28:A61,"ДСКВ")</f>
        <v>0</v>
      </c>
      <c r="I48" s="158" t="s">
        <v>58</v>
      </c>
      <c r="J48" s="149">
        <f>COUNTIF(F28:F75,"2 СР")</f>
        <v>0</v>
      </c>
      <c r="K48" s="150"/>
      <c r="L48" s="151"/>
      <c r="M48" s="152"/>
      <c r="N48" s="153"/>
      <c r="O48" s="154"/>
    </row>
    <row r="49" spans="1:17" s="64" customFormat="1" ht="15" customHeight="1" thickBot="1">
      <c r="A49" s="143"/>
      <c r="B49" s="143"/>
      <c r="C49" s="155"/>
      <c r="D49" s="143"/>
      <c r="E49" s="145"/>
      <c r="F49" s="143"/>
      <c r="G49" s="156" t="s">
        <v>59</v>
      </c>
      <c r="H49" s="157">
        <f>COUNTIF(A28:A61,"НС")</f>
        <v>0</v>
      </c>
      <c r="I49" s="158" t="s">
        <v>60</v>
      </c>
      <c r="J49" s="149">
        <f>COUNTIF(F28:F75,"3 СР")</f>
        <v>0</v>
      </c>
      <c r="K49" s="150"/>
      <c r="L49" s="151"/>
      <c r="M49" s="152"/>
      <c r="N49" s="153"/>
      <c r="O49" s="154"/>
    </row>
    <row r="50" spans="1:17" ht="15.75" thickBot="1">
      <c r="A50" s="203"/>
      <c r="B50" s="204"/>
      <c r="C50" s="204"/>
      <c r="D50" s="204"/>
      <c r="E50" s="204" t="s">
        <v>36</v>
      </c>
      <c r="F50" s="204"/>
      <c r="G50" s="204"/>
      <c r="H50" s="204" t="s">
        <v>37</v>
      </c>
      <c r="I50" s="204"/>
      <c r="J50" s="204"/>
      <c r="K50" s="204"/>
      <c r="L50" s="204"/>
      <c r="M50" s="204" t="s">
        <v>38</v>
      </c>
      <c r="N50" s="204"/>
      <c r="O50" s="205"/>
      <c r="Q50" s="64"/>
    </row>
    <row r="51" spans="1:17">
      <c r="A51" s="206"/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8"/>
    </row>
    <row r="52" spans="1:17">
      <c r="A52" s="102"/>
      <c r="B52" s="103"/>
      <c r="C52" s="103"/>
      <c r="D52" s="103"/>
      <c r="E52" s="71"/>
      <c r="F52" s="103"/>
      <c r="G52" s="103"/>
      <c r="H52" s="72"/>
      <c r="I52" s="72"/>
      <c r="J52" s="72"/>
      <c r="K52" s="72"/>
      <c r="L52" s="72"/>
      <c r="M52" s="103"/>
      <c r="N52" s="103"/>
      <c r="O52" s="140"/>
    </row>
    <row r="53" spans="1:17">
      <c r="A53" s="102"/>
      <c r="B53" s="103"/>
      <c r="C53" s="103"/>
      <c r="D53" s="103"/>
      <c r="E53" s="71"/>
      <c r="F53" s="103"/>
      <c r="G53" s="103"/>
      <c r="H53" s="72"/>
      <c r="I53" s="72"/>
      <c r="J53" s="72"/>
      <c r="K53" s="72"/>
      <c r="L53" s="72"/>
      <c r="M53" s="103"/>
      <c r="N53" s="103"/>
      <c r="O53" s="140"/>
      <c r="Q53" s="64"/>
    </row>
    <row r="54" spans="1:17">
      <c r="A54" s="102"/>
      <c r="B54" s="103"/>
      <c r="C54" s="103"/>
      <c r="D54" s="103"/>
      <c r="E54" s="71"/>
      <c r="F54" s="103"/>
      <c r="G54" s="103"/>
      <c r="H54" s="72"/>
      <c r="I54" s="72"/>
      <c r="J54" s="72"/>
      <c r="K54" s="72"/>
      <c r="L54" s="72"/>
      <c r="M54" s="103"/>
      <c r="N54" s="103"/>
      <c r="O54" s="140"/>
      <c r="Q54" s="64"/>
    </row>
    <row r="55" spans="1:17">
      <c r="A55" s="102"/>
      <c r="B55" s="103"/>
      <c r="C55" s="103"/>
      <c r="D55" s="103"/>
      <c r="E55" s="71"/>
      <c r="F55" s="103"/>
      <c r="G55" s="103"/>
      <c r="H55" s="72"/>
      <c r="I55" s="72"/>
      <c r="J55" s="72"/>
      <c r="K55" s="72"/>
      <c r="L55" s="72"/>
      <c r="M55" s="73"/>
      <c r="N55" s="74"/>
      <c r="O55" s="140"/>
    </row>
    <row r="56" spans="1:17" ht="13.5" thickBot="1">
      <c r="A56" s="200" t="s">
        <v>39</v>
      </c>
      <c r="B56" s="201"/>
      <c r="C56" s="201"/>
      <c r="D56" s="201"/>
      <c r="E56" s="201" t="str">
        <f>G15</f>
        <v>Г.Н. Соловьев (ВК, г. Санкт-Петербург)</v>
      </c>
      <c r="F56" s="201"/>
      <c r="G56" s="201"/>
      <c r="H56" s="201" t="str">
        <f>G16</f>
        <v>И.Н. Михайлова (ВК, г. Санкт-Петербург)</v>
      </c>
      <c r="I56" s="201"/>
      <c r="J56" s="201"/>
      <c r="K56" s="201"/>
      <c r="L56" s="201"/>
      <c r="M56" s="201" t="str">
        <f>G17</f>
        <v>Е.В. Попова (ВК, г. Воронеж)</v>
      </c>
      <c r="N56" s="201"/>
      <c r="O56" s="202"/>
    </row>
    <row r="57" spans="1:17" ht="15.75" thickTop="1">
      <c r="C57" s="51"/>
    </row>
    <row r="63" spans="1:17">
      <c r="B63" s="1"/>
      <c r="C63" s="1"/>
      <c r="F63" s="1"/>
      <c r="K63" s="1"/>
    </row>
    <row r="64" spans="1:17">
      <c r="B64" s="1"/>
      <c r="C64" s="1"/>
      <c r="F64" s="1"/>
      <c r="K64" s="1"/>
    </row>
    <row r="65" spans="2:11">
      <c r="B65" s="1"/>
      <c r="C65" s="1"/>
      <c r="F65" s="1"/>
      <c r="K65" s="1"/>
    </row>
    <row r="66" spans="2:11">
      <c r="B66" s="1"/>
      <c r="C66" s="1"/>
      <c r="F66" s="1"/>
      <c r="K66" s="1"/>
    </row>
    <row r="67" spans="2:11">
      <c r="B67" s="1"/>
      <c r="C67" s="1"/>
      <c r="F67" s="1"/>
      <c r="K67" s="1"/>
    </row>
    <row r="68" spans="2:11">
      <c r="B68" s="1"/>
      <c r="C68" s="1"/>
      <c r="F68" s="1"/>
      <c r="K68" s="1"/>
    </row>
    <row r="69" spans="2:11">
      <c r="B69" s="1"/>
      <c r="C69" s="1"/>
      <c r="F69" s="1"/>
      <c r="K69" s="1"/>
    </row>
    <row r="70" spans="2:11">
      <c r="B70" s="1"/>
      <c r="C70" s="1"/>
      <c r="F70" s="1"/>
      <c r="K70" s="1"/>
    </row>
  </sheetData>
  <sortState ref="Q42:Q61">
    <sortCondition ref="Q42:Q61"/>
  </sortState>
  <mergeCells count="38">
    <mergeCell ref="A42:D42"/>
    <mergeCell ref="A56:D56"/>
    <mergeCell ref="E56:G56"/>
    <mergeCell ref="H56:L56"/>
    <mergeCell ref="M56:O56"/>
    <mergeCell ref="A50:D50"/>
    <mergeCell ref="E50:G50"/>
    <mergeCell ref="H50:L50"/>
    <mergeCell ref="M50:O50"/>
    <mergeCell ref="A51:E51"/>
    <mergeCell ref="F51:O51"/>
    <mergeCell ref="A26:A28"/>
    <mergeCell ref="A29:A32"/>
    <mergeCell ref="A33:A35"/>
    <mergeCell ref="A36:A38"/>
    <mergeCell ref="A39:A41"/>
    <mergeCell ref="O20:O21"/>
    <mergeCell ref="A22:A25"/>
    <mergeCell ref="A8:O8"/>
    <mergeCell ref="A9:O9"/>
    <mergeCell ref="A13:G13"/>
    <mergeCell ref="A20:A21"/>
    <mergeCell ref="B20:B21"/>
    <mergeCell ref="C20:C21"/>
    <mergeCell ref="D20:D21"/>
    <mergeCell ref="E20:E21"/>
    <mergeCell ref="F20:F21"/>
    <mergeCell ref="G20:G21"/>
    <mergeCell ref="H20:J20"/>
    <mergeCell ref="K20:L21"/>
    <mergeCell ref="M20:M21"/>
    <mergeCell ref="N20:N21"/>
    <mergeCell ref="A7:O7"/>
    <mergeCell ref="A1:O1"/>
    <mergeCell ref="A2:O2"/>
    <mergeCell ref="A4:O4"/>
    <mergeCell ref="A5:O5"/>
    <mergeCell ref="A6:O6"/>
  </mergeCells>
  <pageMargins left="0" right="0" top="0" bottom="0" header="0" footer="0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 спринт 750 д15-16 ФИН</vt:lpstr>
      <vt:lpstr>'ком спринт 750 д15-16 ФИН'!Область_печати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2024-10-17T11:33:51Z</dcterms:created>
  <dcterms:modified xsi:type="dcterms:W3CDTF">2025-02-03T11:16:14Z</dcterms:modified>
</cp:coreProperties>
</file>