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время'!$A$1:$L$53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5" i="2" l="1"/>
  <c r="L44" i="2"/>
  <c r="L43" i="2"/>
  <c r="L42" i="2"/>
  <c r="I42" i="2"/>
  <c r="J53" i="2" l="1"/>
  <c r="H53" i="2"/>
  <c r="E53" i="2"/>
  <c r="I45" i="2"/>
  <c r="I44" i="2"/>
  <c r="I43" i="2"/>
  <c r="I41" i="2" s="1"/>
  <c r="I40" i="2" s="1"/>
  <c r="L41" i="2"/>
  <c r="L40" i="2"/>
  <c r="L39" i="2"/>
</calcChain>
</file>

<file path=xl/sharedStrings.xml><?xml version="1.0" encoding="utf-8"?>
<sst xmlns="http://schemas.openxmlformats.org/spreadsheetml/2006/main" count="125" uniqueCount="92">
  <si>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</si>
  <si>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</si>
  <si>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</si>
  <si>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</si>
  <si>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</si>
  <si>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</si>
  <si>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</si>
  <si>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</si>
  <si>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</si>
  <si>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</si>
  <si>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</si>
  <si>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</si>
  <si>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</si>
  <si>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</si>
  <si>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</si>
  <si>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</si>
  <si>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</si>
  <si>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</si>
  <si>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</si>
  <si>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</si>
  <si>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</si>
  <si>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</si>
  <si>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</si>
  <si>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</si>
  <si>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</si>
  <si>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</si>
  <si>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</si>
  <si>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</si>
  <si>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Республика Мордовия</t>
  </si>
  <si>
    <t>Москва</t>
  </si>
  <si>
    <t>КМС</t>
  </si>
  <si>
    <t>Санкт-Петербург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</si>
  <si>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</si>
  <si>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</si>
  <si>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</si>
  <si>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</si>
  <si>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</si>
  <si>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</si>
  <si>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</si>
  <si>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</si>
  <si>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</si>
  <si>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</si>
  <si>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</si>
  <si>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</si>
  <si>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</si>
  <si>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</si>
  <si>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</si>
  <si>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</si>
  <si>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</si>
  <si>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</si>
  <si>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</si>
  <si>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</si>
  <si>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</si>
  <si>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</si>
  <si>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</si>
  <si>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 ДАТА ПРОВЕДЕНИЯ: 24 февраля 2022 года </t>
  </si>
  <si>
    <r>
      <t xml:space="preserve">НАЧАЛО ГОНКИ: </t>
    </r>
    <r>
      <rPr>
        <sz val="11"/>
        <rFont val="Calibri"/>
        <family val="2"/>
        <charset val="204"/>
      </rPr>
      <t>16ч 30м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</si>
  <si>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00м</t>
    </r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</si>
  <si>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</si>
  <si>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</si>
  <si>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</si>
  <si>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</si>
  <si>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</si>
  <si>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ГБУ СШОР "Нагорная" Москомспорта"</t>
  </si>
  <si>
    <t>СПб ГБПОУ "Олимпийские надежды"</t>
  </si>
  <si>
    <t>Температура: +24</t>
  </si>
  <si>
    <t xml:space="preserve">Влажность: </t>
  </si>
  <si>
    <t>Осадки: ясно</t>
  </si>
  <si>
    <t xml:space="preserve">Ветер: </t>
  </si>
  <si>
    <t>"СШОР"Академия велоспорта"</t>
  </si>
  <si>
    <t>Омская область</t>
  </si>
  <si>
    <t>Юниоры 17-18 лет</t>
  </si>
  <si>
    <t>Сутербин Константин</t>
  </si>
  <si>
    <t>Хромочкин Максим</t>
  </si>
  <si>
    <t>ГБПОУ "МССУОР №2" Москомспорта</t>
  </si>
  <si>
    <t>Молдованов Андрей</t>
  </si>
  <si>
    <t>Иркутск СШОР "Олимпиец"</t>
  </si>
  <si>
    <t>Сахатов Максим</t>
  </si>
  <si>
    <t>Ехрюков Ярослав</t>
  </si>
  <si>
    <t>Кунаев Павел</t>
  </si>
  <si>
    <t>Глазов Георгий</t>
  </si>
  <si>
    <t>Семин Никита</t>
  </si>
  <si>
    <t>Силюков Алексей</t>
  </si>
  <si>
    <t>Долгих Даниил</t>
  </si>
  <si>
    <t>Воробьев Иван</t>
  </si>
  <si>
    <t>Ширлин Семен</t>
  </si>
  <si>
    <t>"СДЮСШОР №8 им. В. Соколова"</t>
  </si>
  <si>
    <t>Щербаков Артемий</t>
  </si>
  <si>
    <t>Ларин Антон</t>
  </si>
  <si>
    <t>БУ УР ССШОР по велоспорту</t>
  </si>
  <si>
    <t>Середа Александр</t>
  </si>
  <si>
    <t>Иркутская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</si>
</sst>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9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13" applyFont="1" applyFill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130968</xdr:colOff>
      <xdr:row>0</xdr:row>
      <xdr:rowOff>67236</xdr:rowOff>
    </xdr:from>
    <xdr:to>
      <xdr:col>11</xdr:col>
      <xdr:colOff>1052513</xdr:colOff>
      <xdr:row>3</xdr:row>
      <xdr:rowOff>35719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72812" y="67236"/>
          <a:ext cx="921545" cy="82573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J53"/>
  <sheetViews>
    <sheetView tabSelected="1" view="pageBreakPreview" zoomScale="80" zoomScaleNormal="100" zoomScaleSheetLayoutView="80" zoomScalePageLayoutView="95" workbookViewId="0">
      <selection activeCell="A5" sqref="A5:L5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29.710937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2.5" customHeight="1" x14ac:dyDescent="0.2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2.5" customHeight="1" x14ac:dyDescent="0.2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2.5" customHeight="1" x14ac:dyDescent="0.2">
      <c r="A4" s="87" t="s">
        <v>52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1" customHeight="1" x14ac:dyDescent="0.2">
      <c r="A5" s="87" t="s">
        <v>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3" customFormat="1" ht="28.5" x14ac:dyDescent="0.2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s="3" customFormat="1" ht="18" customHeight="1" x14ac:dyDescent="0.2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s="3" customFormat="1" ht="6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8" customHeight="1" x14ac:dyDescent="0.2">
      <c r="A9" s="91" t="s">
        <v>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8" customHeight="1" x14ac:dyDescent="0.2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9.5" customHeight="1" x14ac:dyDescent="0.2">
      <c r="A11" s="92" t="s">
        <v>71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7.5" customHeight="1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5.75" x14ac:dyDescent="0.2">
      <c r="A13" s="94" t="s">
        <v>54</v>
      </c>
      <c r="B13" s="94"/>
      <c r="C13" s="94"/>
      <c r="D13" s="94"/>
      <c r="E13" s="4"/>
      <c r="F13" s="4"/>
      <c r="H13" s="5" t="s">
        <v>56</v>
      </c>
      <c r="I13" s="4"/>
      <c r="J13" s="4"/>
      <c r="K13" s="6"/>
      <c r="L13" s="7" t="s">
        <v>6</v>
      </c>
    </row>
    <row r="14" spans="1:12" ht="15.75" x14ac:dyDescent="0.2">
      <c r="A14" s="95" t="s">
        <v>55</v>
      </c>
      <c r="B14" s="95"/>
      <c r="C14" s="95"/>
      <c r="D14" s="95"/>
      <c r="E14" s="8"/>
      <c r="F14" s="8"/>
      <c r="H14" s="9" t="s">
        <v>57</v>
      </c>
      <c r="I14" s="8"/>
      <c r="J14" s="8"/>
      <c r="K14" s="10"/>
      <c r="L14" s="11" t="s">
        <v>58</v>
      </c>
    </row>
    <row r="15" spans="1:12" ht="15" x14ac:dyDescent="0.2">
      <c r="A15" s="96" t="s">
        <v>7</v>
      </c>
      <c r="B15" s="96"/>
      <c r="C15" s="96"/>
      <c r="D15" s="96"/>
      <c r="E15" s="96"/>
      <c r="F15" s="96"/>
      <c r="G15" s="96"/>
      <c r="H15" s="96"/>
      <c r="I15" s="97" t="s">
        <v>8</v>
      </c>
      <c r="J15" s="97"/>
      <c r="K15" s="97"/>
      <c r="L15" s="97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71"/>
      <c r="I16" s="98" t="s">
        <v>62</v>
      </c>
      <c r="J16" s="98"/>
      <c r="K16" s="98"/>
      <c r="L16" s="98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83" t="s">
        <v>59</v>
      </c>
      <c r="I17" s="18" t="s">
        <v>11</v>
      </c>
      <c r="J17" s="19"/>
      <c r="K17" s="19"/>
      <c r="L17" s="20">
        <v>5</v>
      </c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83" t="s">
        <v>60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84" t="s">
        <v>61</v>
      </c>
      <c r="I19" s="24" t="s">
        <v>50</v>
      </c>
      <c r="K19" s="25">
        <v>290</v>
      </c>
      <c r="L19" s="26">
        <v>290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72" t="s">
        <v>23</v>
      </c>
      <c r="J21" s="72" t="s">
        <v>24</v>
      </c>
      <c r="K21" s="33" t="s">
        <v>25</v>
      </c>
      <c r="L21" s="34" t="s">
        <v>26</v>
      </c>
    </row>
    <row r="22" spans="1:12" s="36" customFormat="1" ht="27" customHeight="1" x14ac:dyDescent="0.2">
      <c r="A22" s="60">
        <v>1</v>
      </c>
      <c r="B22" s="61">
        <v>777</v>
      </c>
      <c r="C22" s="61">
        <v>10036097522</v>
      </c>
      <c r="D22" s="62" t="s">
        <v>72</v>
      </c>
      <c r="E22" s="73">
        <v>2004</v>
      </c>
      <c r="F22" s="61" t="s">
        <v>30</v>
      </c>
      <c r="G22" s="61" t="s">
        <v>28</v>
      </c>
      <c r="H22" s="63" t="s">
        <v>53</v>
      </c>
      <c r="I22" s="64"/>
      <c r="J22" s="65"/>
      <c r="K22" s="61"/>
      <c r="L22" s="74"/>
    </row>
    <row r="23" spans="1:12" s="36" customFormat="1" ht="27" customHeight="1" x14ac:dyDescent="0.2">
      <c r="A23" s="60">
        <v>2</v>
      </c>
      <c r="B23" s="61">
        <v>758</v>
      </c>
      <c r="C23" s="61">
        <v>10034921495</v>
      </c>
      <c r="D23" s="62" t="s">
        <v>73</v>
      </c>
      <c r="E23" s="73">
        <v>2004</v>
      </c>
      <c r="F23" s="61" t="s">
        <v>30</v>
      </c>
      <c r="G23" s="61" t="s">
        <v>29</v>
      </c>
      <c r="H23" s="63" t="s">
        <v>74</v>
      </c>
      <c r="I23" s="64"/>
      <c r="J23" s="64"/>
      <c r="K23" s="61"/>
      <c r="L23" s="74"/>
    </row>
    <row r="24" spans="1:12" s="36" customFormat="1" ht="27" customHeight="1" x14ac:dyDescent="0.2">
      <c r="A24" s="60">
        <v>3</v>
      </c>
      <c r="B24" s="61">
        <v>389</v>
      </c>
      <c r="C24" s="61">
        <v>10082682477</v>
      </c>
      <c r="D24" s="62" t="s">
        <v>75</v>
      </c>
      <c r="E24" s="73">
        <v>2005</v>
      </c>
      <c r="F24" s="61" t="s">
        <v>30</v>
      </c>
      <c r="G24" s="61" t="s">
        <v>91</v>
      </c>
      <c r="H24" s="63" t="s">
        <v>76</v>
      </c>
      <c r="I24" s="64"/>
      <c r="J24" s="64"/>
      <c r="K24" s="61"/>
      <c r="L24" s="74"/>
    </row>
    <row r="25" spans="1:12" s="36" customFormat="1" ht="27" customHeight="1" x14ac:dyDescent="0.2">
      <c r="A25" s="60">
        <v>4</v>
      </c>
      <c r="B25" s="61">
        <v>846</v>
      </c>
      <c r="C25" s="61">
        <v>10062193451</v>
      </c>
      <c r="D25" s="62" t="s">
        <v>77</v>
      </c>
      <c r="E25" s="73">
        <v>2004</v>
      </c>
      <c r="F25" s="61" t="s">
        <v>30</v>
      </c>
      <c r="G25" s="63" t="s">
        <v>31</v>
      </c>
      <c r="H25" s="63" t="s">
        <v>64</v>
      </c>
      <c r="I25" s="64"/>
      <c r="J25" s="64"/>
      <c r="K25" s="61"/>
      <c r="L25" s="74"/>
    </row>
    <row r="26" spans="1:12" s="36" customFormat="1" ht="27" customHeight="1" x14ac:dyDescent="0.2">
      <c r="A26" s="60">
        <v>5</v>
      </c>
      <c r="B26" s="61">
        <v>77</v>
      </c>
      <c r="C26" s="61">
        <v>10076949373</v>
      </c>
      <c r="D26" s="62" t="s">
        <v>78</v>
      </c>
      <c r="E26" s="73">
        <v>2005</v>
      </c>
      <c r="F26" s="61" t="s">
        <v>30</v>
      </c>
      <c r="G26" s="61" t="s">
        <v>28</v>
      </c>
      <c r="H26" s="63" t="s">
        <v>53</v>
      </c>
      <c r="I26" s="64"/>
      <c r="J26" s="64"/>
      <c r="K26" s="61"/>
      <c r="L26" s="74"/>
    </row>
    <row r="27" spans="1:12" s="36" customFormat="1" ht="27" customHeight="1" x14ac:dyDescent="0.2">
      <c r="A27" s="60">
        <v>6</v>
      </c>
      <c r="B27" s="61">
        <v>43</v>
      </c>
      <c r="C27" s="61">
        <v>10076949171</v>
      </c>
      <c r="D27" s="62" t="s">
        <v>79</v>
      </c>
      <c r="E27" s="73">
        <v>2005</v>
      </c>
      <c r="F27" s="61" t="s">
        <v>30</v>
      </c>
      <c r="G27" s="61" t="s">
        <v>28</v>
      </c>
      <c r="H27" s="63" t="s">
        <v>53</v>
      </c>
      <c r="I27" s="64"/>
      <c r="J27" s="64"/>
      <c r="K27" s="61"/>
      <c r="L27" s="74"/>
    </row>
    <row r="28" spans="1:12" s="36" customFormat="1" ht="27" customHeight="1" x14ac:dyDescent="0.2">
      <c r="A28" s="60">
        <v>7</v>
      </c>
      <c r="B28" s="61">
        <v>852</v>
      </c>
      <c r="C28" s="61">
        <v>10077036774</v>
      </c>
      <c r="D28" s="62" t="s">
        <v>80</v>
      </c>
      <c r="E28" s="73">
        <v>2005</v>
      </c>
      <c r="F28" s="61" t="s">
        <v>30</v>
      </c>
      <c r="G28" s="61" t="s">
        <v>29</v>
      </c>
      <c r="H28" s="63" t="s">
        <v>63</v>
      </c>
      <c r="I28" s="64"/>
      <c r="J28" s="64"/>
      <c r="K28" s="61"/>
      <c r="L28" s="74"/>
    </row>
    <row r="29" spans="1:12" s="36" customFormat="1" ht="27" customHeight="1" x14ac:dyDescent="0.2">
      <c r="A29" s="60">
        <v>8</v>
      </c>
      <c r="B29" s="61">
        <v>61</v>
      </c>
      <c r="C29" s="61">
        <v>10076266636</v>
      </c>
      <c r="D29" s="62" t="s">
        <v>81</v>
      </c>
      <c r="E29" s="73">
        <v>2005</v>
      </c>
      <c r="F29" s="61" t="s">
        <v>30</v>
      </c>
      <c r="G29" s="61" t="s">
        <v>28</v>
      </c>
      <c r="H29" s="63" t="s">
        <v>53</v>
      </c>
      <c r="I29" s="64"/>
      <c r="J29" s="64"/>
      <c r="K29" s="61"/>
      <c r="L29" s="74"/>
    </row>
    <row r="30" spans="1:12" s="36" customFormat="1" ht="27" customHeight="1" x14ac:dyDescent="0.2">
      <c r="A30" s="60">
        <v>9</v>
      </c>
      <c r="B30" s="61">
        <v>90</v>
      </c>
      <c r="C30" s="61">
        <v>10079505527</v>
      </c>
      <c r="D30" s="62" t="s">
        <v>82</v>
      </c>
      <c r="E30" s="73">
        <v>2005</v>
      </c>
      <c r="F30" s="61" t="s">
        <v>30</v>
      </c>
      <c r="G30" s="61" t="s">
        <v>29</v>
      </c>
      <c r="H30" s="63" t="s">
        <v>63</v>
      </c>
      <c r="I30" s="64"/>
      <c r="J30" s="64"/>
      <c r="K30" s="61"/>
      <c r="L30" s="74"/>
    </row>
    <row r="31" spans="1:12" s="36" customFormat="1" ht="27" customHeight="1" x14ac:dyDescent="0.2">
      <c r="A31" s="60">
        <v>10</v>
      </c>
      <c r="B31" s="61">
        <v>4</v>
      </c>
      <c r="C31" s="61">
        <v>10080635676</v>
      </c>
      <c r="D31" s="62" t="s">
        <v>83</v>
      </c>
      <c r="E31" s="73">
        <v>2005</v>
      </c>
      <c r="F31" s="61" t="s">
        <v>30</v>
      </c>
      <c r="G31" s="61" t="s">
        <v>31</v>
      </c>
      <c r="H31" s="63" t="s">
        <v>64</v>
      </c>
      <c r="I31" s="64"/>
      <c r="J31" s="64"/>
      <c r="K31" s="61"/>
      <c r="L31" s="74"/>
    </row>
    <row r="32" spans="1:12" s="36" customFormat="1" ht="27" customHeight="1" x14ac:dyDescent="0.2">
      <c r="A32" s="60">
        <v>11</v>
      </c>
      <c r="B32" s="61">
        <v>612</v>
      </c>
      <c r="C32" s="61">
        <v>10034941505</v>
      </c>
      <c r="D32" s="62" t="s">
        <v>84</v>
      </c>
      <c r="E32" s="73">
        <v>2004</v>
      </c>
      <c r="F32" s="61" t="s">
        <v>30</v>
      </c>
      <c r="G32" s="61" t="s">
        <v>29</v>
      </c>
      <c r="H32" s="63" t="s">
        <v>63</v>
      </c>
      <c r="I32" s="64"/>
      <c r="J32" s="64"/>
      <c r="K32" s="61"/>
      <c r="L32" s="74"/>
    </row>
    <row r="33" spans="1:12" s="36" customFormat="1" ht="27" customHeight="1" x14ac:dyDescent="0.2">
      <c r="A33" s="60">
        <v>12</v>
      </c>
      <c r="B33" s="61">
        <v>44</v>
      </c>
      <c r="C33" s="61">
        <v>10083105136</v>
      </c>
      <c r="D33" s="62" t="s">
        <v>85</v>
      </c>
      <c r="E33" s="73">
        <v>2005</v>
      </c>
      <c r="F33" s="61" t="s">
        <v>30</v>
      </c>
      <c r="G33" s="61" t="s">
        <v>70</v>
      </c>
      <c r="H33" s="63" t="s">
        <v>86</v>
      </c>
      <c r="I33" s="64"/>
      <c r="J33" s="64"/>
      <c r="K33" s="61"/>
      <c r="L33" s="74"/>
    </row>
    <row r="34" spans="1:12" s="36" customFormat="1" ht="27" customHeight="1" x14ac:dyDescent="0.2">
      <c r="A34" s="60">
        <v>13</v>
      </c>
      <c r="B34" s="61">
        <v>107</v>
      </c>
      <c r="C34" s="61">
        <v>10119062127</v>
      </c>
      <c r="D34" s="62" t="s">
        <v>87</v>
      </c>
      <c r="E34" s="73">
        <v>2005</v>
      </c>
      <c r="F34" s="61" t="s">
        <v>41</v>
      </c>
      <c r="G34" s="61" t="s">
        <v>70</v>
      </c>
      <c r="H34" s="63" t="s">
        <v>69</v>
      </c>
      <c r="I34" s="64"/>
      <c r="J34" s="64"/>
      <c r="K34" s="61"/>
      <c r="L34" s="74"/>
    </row>
    <row r="35" spans="1:12" s="36" customFormat="1" ht="27" customHeight="1" x14ac:dyDescent="0.2">
      <c r="A35" s="60">
        <v>14</v>
      </c>
      <c r="B35" s="61">
        <v>182</v>
      </c>
      <c r="C35" s="61">
        <v>10092778965</v>
      </c>
      <c r="D35" s="62" t="s">
        <v>88</v>
      </c>
      <c r="E35" s="73">
        <v>2005</v>
      </c>
      <c r="F35" s="61" t="s">
        <v>41</v>
      </c>
      <c r="G35" s="61" t="s">
        <v>28</v>
      </c>
      <c r="H35" s="63" t="s">
        <v>89</v>
      </c>
      <c r="I35" s="64"/>
      <c r="J35" s="64"/>
      <c r="K35" s="61"/>
      <c r="L35" s="74"/>
    </row>
    <row r="36" spans="1:12" s="36" customFormat="1" ht="27" customHeight="1" thickBot="1" x14ac:dyDescent="0.25">
      <c r="A36" s="75">
        <v>15</v>
      </c>
      <c r="B36" s="76">
        <v>750</v>
      </c>
      <c r="C36" s="76">
        <v>10113382674</v>
      </c>
      <c r="D36" s="77" t="s">
        <v>90</v>
      </c>
      <c r="E36" s="78">
        <v>2004</v>
      </c>
      <c r="F36" s="76" t="s">
        <v>30</v>
      </c>
      <c r="G36" s="76" t="s">
        <v>70</v>
      </c>
      <c r="H36" s="81" t="s">
        <v>86</v>
      </c>
      <c r="I36" s="79"/>
      <c r="J36" s="79"/>
      <c r="K36" s="76"/>
      <c r="L36" s="80"/>
    </row>
    <row r="37" spans="1:12" ht="7.5" customHeight="1" thickTop="1" thickBot="1" x14ac:dyDescent="0.25">
      <c r="A37" s="37"/>
      <c r="B37" s="38"/>
      <c r="C37" s="38"/>
      <c r="D37" s="39"/>
      <c r="E37" s="40"/>
      <c r="F37" s="41"/>
      <c r="G37" s="40"/>
      <c r="H37" s="40"/>
      <c r="I37" s="42"/>
      <c r="J37" s="42"/>
      <c r="K37" s="42"/>
      <c r="L37" s="42"/>
    </row>
    <row r="38" spans="1:12" ht="13.5" thickTop="1" x14ac:dyDescent="0.2">
      <c r="A38" s="99" t="s">
        <v>32</v>
      </c>
      <c r="B38" s="99"/>
      <c r="C38" s="99"/>
      <c r="D38" s="99"/>
      <c r="E38" s="66"/>
      <c r="F38" s="66"/>
      <c r="G38" s="66"/>
      <c r="H38" s="100" t="s">
        <v>33</v>
      </c>
      <c r="I38" s="100"/>
      <c r="J38" s="100"/>
      <c r="K38" s="100"/>
      <c r="L38" s="100"/>
    </row>
    <row r="39" spans="1:12" ht="15" x14ac:dyDescent="0.2">
      <c r="A39" s="43" t="s">
        <v>65</v>
      </c>
      <c r="B39" s="44"/>
      <c r="C39" s="67"/>
      <c r="D39" s="46"/>
      <c r="E39" s="68"/>
      <c r="F39" s="68"/>
      <c r="G39" s="45"/>
      <c r="H39" s="69" t="s">
        <v>34</v>
      </c>
      <c r="I39" s="85">
        <v>6</v>
      </c>
      <c r="J39" s="47"/>
      <c r="K39" s="69" t="s">
        <v>35</v>
      </c>
      <c r="L39" s="82">
        <f>COUNTIF(F$21:F146,"ЗМС")</f>
        <v>0</v>
      </c>
    </row>
    <row r="40" spans="1:12" ht="15" x14ac:dyDescent="0.2">
      <c r="A40" s="43" t="s">
        <v>66</v>
      </c>
      <c r="B40" s="44"/>
      <c r="C40" s="70"/>
      <c r="D40" s="46"/>
      <c r="E40" s="59"/>
      <c r="F40" s="59"/>
      <c r="G40" s="48"/>
      <c r="H40" s="69" t="s">
        <v>36</v>
      </c>
      <c r="I40" s="86">
        <f>I41+I45</f>
        <v>15</v>
      </c>
      <c r="J40" s="49"/>
      <c r="K40" s="69" t="s">
        <v>37</v>
      </c>
      <c r="L40" s="82">
        <f>COUNTIF(F$21:F146,"МСМК")</f>
        <v>0</v>
      </c>
    </row>
    <row r="41" spans="1:12" ht="15" x14ac:dyDescent="0.2">
      <c r="A41" s="43" t="s">
        <v>67</v>
      </c>
      <c r="B41" s="44"/>
      <c r="C41" s="71"/>
      <c r="D41" s="46"/>
      <c r="E41" s="59"/>
      <c r="F41" s="59"/>
      <c r="G41" s="48"/>
      <c r="H41" s="69" t="s">
        <v>38</v>
      </c>
      <c r="I41" s="86">
        <f>I42+I43+I44</f>
        <v>15</v>
      </c>
      <c r="J41" s="49"/>
      <c r="K41" s="69" t="s">
        <v>27</v>
      </c>
      <c r="L41" s="82">
        <f>COUNTIF(F$21:F36,"МС")</f>
        <v>0</v>
      </c>
    </row>
    <row r="42" spans="1:12" ht="15" x14ac:dyDescent="0.2">
      <c r="A42" s="43" t="s">
        <v>68</v>
      </c>
      <c r="B42" s="44"/>
      <c r="C42" s="71"/>
      <c r="D42" s="46"/>
      <c r="E42" s="59"/>
      <c r="F42" s="59"/>
      <c r="G42" s="48"/>
      <c r="H42" s="69" t="s">
        <v>39</v>
      </c>
      <c r="I42" s="86">
        <f>COUNT(A10:A101)</f>
        <v>15</v>
      </c>
      <c r="J42" s="49"/>
      <c r="K42" s="69" t="s">
        <v>30</v>
      </c>
      <c r="L42" s="82">
        <f>COUNTIF(F$20:F36,"КМС")</f>
        <v>13</v>
      </c>
    </row>
    <row r="43" spans="1:12" ht="15" x14ac:dyDescent="0.2">
      <c r="A43" s="50"/>
      <c r="B43" s="44"/>
      <c r="C43" s="71"/>
      <c r="D43" s="46"/>
      <c r="E43" s="51"/>
      <c r="F43" s="51"/>
      <c r="G43" s="51"/>
      <c r="H43" s="69" t="s">
        <v>40</v>
      </c>
      <c r="I43" s="86">
        <f>COUNTIF(A10:A100,"НФ")</f>
        <v>0</v>
      </c>
      <c r="J43" s="49"/>
      <c r="K43" s="69" t="s">
        <v>41</v>
      </c>
      <c r="L43" s="82">
        <f>COUNTIF(F$22:F147,"1 СР")</f>
        <v>2</v>
      </c>
    </row>
    <row r="44" spans="1:12" x14ac:dyDescent="0.2">
      <c r="A44" s="52"/>
      <c r="B44" s="17"/>
      <c r="C44" s="17"/>
      <c r="D44" s="46"/>
      <c r="E44" s="51"/>
      <c r="F44" s="51"/>
      <c r="G44" s="51"/>
      <c r="H44" s="69" t="s">
        <v>42</v>
      </c>
      <c r="I44" s="86">
        <f>COUNTIF(A10:A100,"ДСКВ")</f>
        <v>0</v>
      </c>
      <c r="J44" s="49"/>
      <c r="K44" s="69" t="s">
        <v>43</v>
      </c>
      <c r="L44" s="82">
        <f>COUNTIF(F$22:F148,"2 СР")</f>
        <v>0</v>
      </c>
    </row>
    <row r="45" spans="1:12" ht="15" x14ac:dyDescent="0.2">
      <c r="A45" s="53"/>
      <c r="B45" s="44"/>
      <c r="C45" s="22"/>
      <c r="D45" s="46"/>
      <c r="E45" s="59"/>
      <c r="F45" s="59"/>
      <c r="G45" s="48"/>
      <c r="H45" s="69" t="s">
        <v>44</v>
      </c>
      <c r="I45" s="86">
        <f>COUNTIF(A10:A100,"НС")</f>
        <v>0</v>
      </c>
      <c r="J45" s="49"/>
      <c r="K45" s="69" t="s">
        <v>45</v>
      </c>
      <c r="L45" s="82">
        <f>COUNTIF(F$22:F149,"3 СР")</f>
        <v>0</v>
      </c>
    </row>
    <row r="46" spans="1:12" ht="5.25" customHeight="1" x14ac:dyDescent="0.2">
      <c r="A46" s="53"/>
      <c r="B46" s="44"/>
      <c r="C46" s="44"/>
      <c r="D46" s="44"/>
      <c r="E46" s="44"/>
      <c r="F46" s="44"/>
      <c r="G46" s="17"/>
      <c r="H46" s="17"/>
      <c r="I46" s="54"/>
      <c r="J46" s="54"/>
      <c r="K46" s="55"/>
      <c r="L46" s="56"/>
    </row>
    <row r="47" spans="1:12" x14ac:dyDescent="0.2">
      <c r="A47" s="101" t="s">
        <v>46</v>
      </c>
      <c r="B47" s="101"/>
      <c r="C47" s="101"/>
      <c r="D47" s="101"/>
      <c r="E47" s="102" t="s">
        <v>47</v>
      </c>
      <c r="F47" s="102"/>
      <c r="G47" s="102"/>
      <c r="H47" s="102" t="s">
        <v>48</v>
      </c>
      <c r="I47" s="102"/>
      <c r="J47" s="103" t="s">
        <v>49</v>
      </c>
      <c r="K47" s="103"/>
      <c r="L47" s="103"/>
    </row>
    <row r="48" spans="1:12" x14ac:dyDescent="0.2">
      <c r="A48" s="104"/>
      <c r="B48" s="104"/>
      <c r="C48" s="104"/>
      <c r="D48" s="104"/>
      <c r="E48" s="104"/>
      <c r="F48" s="105"/>
      <c r="G48" s="105"/>
      <c r="H48" s="105"/>
      <c r="I48" s="105"/>
      <c r="J48" s="105"/>
      <c r="K48" s="105"/>
      <c r="L48" s="105"/>
    </row>
    <row r="49" spans="1:12" x14ac:dyDescent="0.2">
      <c r="A49" s="5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8"/>
    </row>
    <row r="50" spans="1:12" x14ac:dyDescent="0.2">
      <c r="A50" s="57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8"/>
    </row>
    <row r="51" spans="1:12" x14ac:dyDescent="0.2">
      <c r="A51" s="5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8"/>
    </row>
    <row r="52" spans="1:12" x14ac:dyDescent="0.2">
      <c r="A52" s="5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8"/>
    </row>
    <row r="53" spans="1:12" x14ac:dyDescent="0.2">
      <c r="A53" s="106"/>
      <c r="B53" s="106"/>
      <c r="C53" s="106"/>
      <c r="D53" s="106"/>
      <c r="E53" s="107" t="str">
        <f>H17</f>
        <v>БОЯРОВ В.В. (ВК, г. Саранск)</v>
      </c>
      <c r="F53" s="107"/>
      <c r="G53" s="107"/>
      <c r="H53" s="107" t="str">
        <f>H18</f>
        <v>МЯГКОВА Е.А. (IК, г. Саранск)</v>
      </c>
      <c r="I53" s="107"/>
      <c r="J53" s="108" t="str">
        <f>H19</f>
        <v>КОЧЕТКОВ Д.А. (ВК, г. Саранск)</v>
      </c>
      <c r="K53" s="108"/>
      <c r="L53" s="108"/>
    </row>
  </sheetData>
  <mergeCells count="29">
    <mergeCell ref="A48:E48"/>
    <mergeCell ref="F48:L48"/>
    <mergeCell ref="A53:D53"/>
    <mergeCell ref="E53:G53"/>
    <mergeCell ref="H53:I53"/>
    <mergeCell ref="J53:L53"/>
    <mergeCell ref="I16:L16"/>
    <mergeCell ref="A38:D38"/>
    <mergeCell ref="H38:L38"/>
    <mergeCell ref="A47:D47"/>
    <mergeCell ref="E47:G47"/>
    <mergeCell ref="H47:I47"/>
    <mergeCell ref="J47:L47"/>
    <mergeCell ref="A11:L11"/>
    <mergeCell ref="A12:L12"/>
    <mergeCell ref="A13:D13"/>
    <mergeCell ref="A14:D14"/>
    <mergeCell ref="A15:H15"/>
    <mergeCell ref="I15:L1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2022-03-02T09:06:39Z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