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Шоссе\"/>
    </mc:Choice>
  </mc:AlternateContent>
  <bookViews>
    <workbookView xWindow="0" yWindow="0" windowWidth="20490" windowHeight="7755" tabRatio="789"/>
  </bookViews>
  <sheets>
    <sheet name="итог гр г" sheetId="83" r:id="rId1"/>
  </sheets>
  <definedNames>
    <definedName name="_xlnm.Print_Titles" localSheetId="0">'итог гр г'!$21:$22</definedName>
    <definedName name="_xlnm.Print_Area" localSheetId="0">'итог гр г'!$A$1:$L$56</definedName>
  </definedNames>
  <calcPr calcId="152511"/>
</workbook>
</file>

<file path=xl/calcChain.xml><?xml version="1.0" encoding="utf-8"?>
<calcChain xmlns="http://schemas.openxmlformats.org/spreadsheetml/2006/main">
  <c r="J35" i="83" l="1"/>
  <c r="J56" i="83" l="1"/>
  <c r="H56" i="83"/>
  <c r="E56" i="83"/>
  <c r="H44" i="83" l="1"/>
  <c r="H48" i="83"/>
  <c r="H47" i="83"/>
  <c r="H46" i="83"/>
  <c r="H43" i="83" s="1"/>
  <c r="H42" i="83" s="1"/>
  <c r="H45" i="83"/>
  <c r="L43" i="83" l="1"/>
  <c r="I24" i="83"/>
  <c r="J25" i="83"/>
  <c r="J26" i="83"/>
  <c r="J27" i="83"/>
  <c r="J28" i="83"/>
  <c r="J29" i="83"/>
  <c r="J30" i="83"/>
  <c r="J31" i="83"/>
  <c r="J32" i="83"/>
  <c r="J33" i="83"/>
  <c r="J34" i="83"/>
  <c r="J37" i="83"/>
  <c r="J38" i="83"/>
  <c r="J23" i="83"/>
  <c r="I32" i="83" l="1"/>
  <c r="I30" i="83"/>
  <c r="I28" i="83"/>
  <c r="I26" i="83"/>
  <c r="J24" i="83"/>
  <c r="I31" i="83"/>
  <c r="I29" i="83"/>
  <c r="I27" i="83"/>
  <c r="I25" i="83"/>
  <c r="L45" i="83"/>
  <c r="L44" i="83"/>
  <c r="L42" i="83"/>
  <c r="L41" i="83"/>
  <c r="L47" i="83"/>
  <c r="L46" i="83"/>
</calcChain>
</file>

<file path=xl/sharedStrings.xml><?xml version="1.0" encoding="utf-8"?>
<sst xmlns="http://schemas.openxmlformats.org/spreadsheetml/2006/main" count="146" uniqueCount="104">
  <si>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</si>
  <si>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</si>
  <si>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</si>
  <si>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</si>
  <si>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</si>
  <si>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</si>
  <si>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</si>
  <si>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</si>
  <si>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</si>
  <si>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</si>
  <si>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</si>
  <si>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</si>
  <si>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</si>
  <si>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</si>
  <si>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</si>
  <si>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КМС</t>
  </si>
  <si>
    <t>МС</t>
  </si>
  <si>
    <t>по велосипедному спорту</t>
  </si>
  <si>
    <t>КОД UCI</t>
  </si>
  <si>
    <t>ТЕХНИЧЕСКИЙ ДЕЛЕГАТ ФВСР:</t>
  </si>
  <si>
    <t>ГЛАВНЫЙ СУДЬЯ:</t>
  </si>
  <si>
    <t>ГЛАВНЫЙ СЕКРЕТАРЬ:</t>
  </si>
  <si>
    <t>СУДЬЯ НА ФИНИШЕ:</t>
  </si>
  <si>
    <t>СКОРОСТЬ км/ч</t>
  </si>
  <si>
    <t>ОТСТАВАНИЕ</t>
  </si>
  <si>
    <t>ИТОГОВЫЙ ПРОТОКОЛ</t>
  </si>
  <si>
    <t>ВЫПОЛНЕНИЕ НТУ ЕВСК</t>
  </si>
  <si>
    <t>СУДЬЯ НА ФИНИШЕ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</si>
  <si>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</si>
  <si>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</si>
  <si>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</si>
  <si>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</si>
  <si>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</si>
  <si>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</si>
  <si>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</si>
  <si>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</si>
  <si>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Лимит времени</t>
  </si>
  <si>
    <t>2 СР</t>
  </si>
  <si>
    <t>Дисквалифицировано</t>
  </si>
  <si>
    <t>3 СР</t>
  </si>
  <si>
    <t>Н. стартовало</t>
  </si>
  <si>
    <t>ТЕХНИЧЕСКИЙ ДЕЛЕГАТ</t>
  </si>
  <si>
    <t>ДАТА РОЖД.</t>
  </si>
  <si>
    <t>Министерство молодежной политики и спорта республики Башкортостан</t>
  </si>
  <si>
    <t>Федерация велосипедного спорта республики Башкортостан</t>
  </si>
  <si>
    <r>
      <t xml:space="preserve"> МЕСТО ПРОВЕДЕНИЯ:</t>
    </r>
    <r>
      <rPr>
        <sz val="11"/>
        <rFont val="Calibri"/>
        <family val="2"/>
        <charset val="204"/>
      </rPr>
      <t xml:space="preserve"> г. Уфа</t>
    </r>
  </si>
  <si>
    <t>Юдина Л.Н. (ВК, Забайкальский край)</t>
  </si>
  <si>
    <t>Кавун С.М. (1К, Краснодарский край)</t>
  </si>
  <si>
    <t>Бахтина Т.Н. (ВК, г. Санкт-Петербург)</t>
  </si>
  <si>
    <t>Иркутская область</t>
  </si>
  <si>
    <t>МАКСИМАЛЬНЫЙ ПЕРЕПАД (HD):</t>
  </si>
  <si>
    <t>СУММА ПОЛОЖИТЕЛЬНЫХ ПЕРЕПАДОВ ВЫСОТЫ НА ДИСТАНЦИИ (ТС):</t>
  </si>
  <si>
    <t>ДИСТАНЦИЯ: ДЛИНА КРУГА/КРУГОВ</t>
  </si>
  <si>
    <t>ВСЕРОССИЙСКИЕ СОРЕВНОВАНИЯ</t>
  </si>
  <si>
    <t>№ ЕКП 2022: 5096</t>
  </si>
  <si>
    <t>НАЗВАНИЕ ТРАССЫ / РЕГ. НОМЕР: СОК Биатлон</t>
  </si>
  <si>
    <t>Осадки: ясно</t>
  </si>
  <si>
    <t>Удмуртская Республика</t>
  </si>
  <si>
    <t>Санкт-Петрбург</t>
  </si>
  <si>
    <t>№ ВРВС: 0080601611Я</t>
  </si>
  <si>
    <r>
      <t xml:space="preserve"> ДАТА ПРОВЕДЕНИЯ:</t>
    </r>
    <r>
      <rPr>
        <sz val="11"/>
        <rFont val="Calibri"/>
        <family val="2"/>
        <charset val="204"/>
        <scheme val="minor"/>
      </rPr>
      <t xml:space="preserve"> 24 ИЮЛЯ 2022 ГОДА</t>
    </r>
  </si>
  <si>
    <t>Шоссе - групповая гонка</t>
  </si>
  <si>
    <t>НАЧАЛО ГОНКИ: 13ч 00м</t>
  </si>
  <si>
    <t>ОКОНЧАНИЕ ГОНКИ: 15ч 00м</t>
  </si>
  <si>
    <t>4 км/18</t>
  </si>
  <si>
    <t>Температура: +29</t>
  </si>
  <si>
    <t>Влажность: 41 %</t>
  </si>
  <si>
    <t>Ветер: 2 м/с (ю/з)</t>
  </si>
  <si>
    <t>НФ</t>
  </si>
  <si>
    <t>Юниорки 17-18 лет</t>
  </si>
  <si>
    <t>СМИРНОВА Диана</t>
  </si>
  <si>
    <t>02.06.2005</t>
  </si>
  <si>
    <t>МУЧКАЕВА Людмила</t>
  </si>
  <si>
    <t>29.09.2005</t>
  </si>
  <si>
    <t>КОЗАК Вероника</t>
  </si>
  <si>
    <t>08.12.2004</t>
  </si>
  <si>
    <t>МАЛЬКОВА Татьяна</t>
  </si>
  <si>
    <t>26.12.2005</t>
  </si>
  <si>
    <t>КРАПИВИНА Дарья</t>
  </si>
  <si>
    <t>27.10.2005</t>
  </si>
  <si>
    <t>РУЖНИКОВА Анастасия</t>
  </si>
  <si>
    <t>22.02.2005</t>
  </si>
  <si>
    <t>САМСОНОВА Анастасия</t>
  </si>
  <si>
    <t>04.03.2004</t>
  </si>
  <si>
    <t>ГОРОХОВА Анастасия</t>
  </si>
  <si>
    <t>25.11.2005</t>
  </si>
  <si>
    <t>КИРДИНА Виктория</t>
  </si>
  <si>
    <t>20.10.2005</t>
  </si>
  <si>
    <t>САГДИЕВА Асия</t>
  </si>
  <si>
    <t>04.02.2005</t>
  </si>
  <si>
    <t>ЛЕБЕДЕВА Дарья</t>
  </si>
  <si>
    <t>31.08.2005</t>
  </si>
  <si>
    <t>БЕК Анастасия</t>
  </si>
  <si>
    <t>04.08.2005</t>
  </si>
  <si>
    <t>СЕМЫШЕВА Тасия</t>
  </si>
  <si>
    <t>16.01.2004</t>
  </si>
  <si>
    <t>ПАХОМОВА Анастасия</t>
  </si>
  <si>
    <t>05.02.2005</t>
  </si>
  <si>
    <t>СТРИЖОВА Ксения</t>
  </si>
  <si>
    <t>22.06.2005</t>
  </si>
  <si>
    <t>Забайкальский край</t>
  </si>
  <si>
    <t>ГЕРГЕЛЬ Анасасия</t>
  </si>
  <si>
    <t>26.11.2005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</si>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</sst>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0&quot; км&quot;"/>
    <numFmt numFmtId="166" formatCode="h:mm:ss.00"/>
  </numFmts>
  <fonts count="5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3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4">
    <xf numFmtId="0" fontId="0" fillId="0" borderId="0"/>
    <xf numFmtId="0" fontId="9" fillId="0" borderId="0"/>
    <xf numFmtId="0" fontId="8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24" fillId="0" borderId="0"/>
    <xf numFmtId="0" fontId="5" fillId="3" borderId="23" applyNumberFormat="0" applyFont="0" applyAlignment="0" applyProtection="0"/>
    <xf numFmtId="0" fontId="4" fillId="0" borderId="0"/>
    <xf numFmtId="0" fontId="4" fillId="3" borderId="23" applyNumberFormat="0" applyFont="0" applyAlignment="0" applyProtection="0"/>
    <xf numFmtId="0" fontId="7" fillId="0" borderId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25" applyNumberFormat="0" applyFill="0" applyAlignment="0" applyProtection="0"/>
    <xf numFmtId="0" fontId="28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27" applyNumberFormat="0" applyAlignment="0" applyProtection="0"/>
    <xf numFmtId="0" fontId="33" fillId="9" borderId="28" applyNumberFormat="0" applyAlignment="0" applyProtection="0"/>
    <xf numFmtId="0" fontId="34" fillId="9" borderId="27" applyNumberFormat="0" applyAlignment="0" applyProtection="0"/>
    <xf numFmtId="0" fontId="35" fillId="0" borderId="29" applyNumberFormat="0" applyFill="0" applyAlignment="0" applyProtection="0"/>
    <xf numFmtId="0" fontId="36" fillId="10" borderId="30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1" applyNumberFormat="0" applyFill="0" applyAlignment="0" applyProtection="0"/>
    <xf numFmtId="0" fontId="4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40" fillId="34" borderId="0" applyNumberFormat="0" applyBorder="0" applyAlignment="0" applyProtection="0"/>
    <xf numFmtId="0" fontId="3" fillId="0" borderId="0"/>
    <xf numFmtId="0" fontId="3" fillId="3" borderId="23" applyNumberFormat="0" applyFont="0" applyAlignment="0" applyProtection="0"/>
    <xf numFmtId="0" fontId="2" fillId="0" borderId="0"/>
    <xf numFmtId="0" fontId="2" fillId="3" borderId="2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3" borderId="2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45">
    <xf numFmtId="0" fontId="0" fillId="0" borderId="0" xfId="0"/>
    <xf numFmtId="0" fontId="20" fillId="0" borderId="2" xfId="2" applyFont="1" applyBorder="1" applyAlignment="1">
      <alignment horizontal="right" vertical="center"/>
    </xf>
    <xf numFmtId="0" fontId="20" fillId="0" borderId="13" xfId="2" applyFont="1" applyBorder="1" applyAlignment="1">
      <alignment horizontal="right" vertical="center"/>
    </xf>
    <xf numFmtId="0" fontId="20" fillId="0" borderId="3" xfId="2" applyFont="1" applyBorder="1" applyAlignment="1">
      <alignment horizontal="right" vertical="center"/>
    </xf>
    <xf numFmtId="0" fontId="20" fillId="0" borderId="15" xfId="2" applyFont="1" applyBorder="1" applyAlignment="1">
      <alignment horizontal="right" vertical="center"/>
    </xf>
    <xf numFmtId="0" fontId="42" fillId="0" borderId="12" xfId="0" applyFont="1" applyBorder="1" applyAlignment="1">
      <alignment vertical="center"/>
    </xf>
    <xf numFmtId="16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166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0" fillId="0" borderId="2" xfId="0" applyBorder="1"/>
    <xf numFmtId="0" fontId="18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/>
    </xf>
    <xf numFmtId="0" fontId="18" fillId="0" borderId="2" xfId="0" applyFont="1" applyBorder="1" applyAlignment="1">
      <alignment horizontal="right" vertical="center"/>
    </xf>
    <xf numFmtId="0" fontId="17" fillId="0" borderId="14" xfId="0" applyFont="1" applyFill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7" fillId="0" borderId="3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17" fillId="0" borderId="16" xfId="0" applyFont="1" applyFill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165" fontId="18" fillId="0" borderId="17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8" fillId="0" borderId="6" xfId="0" applyFont="1" applyFill="1" applyBorder="1" applyAlignment="1">
      <alignment horizontal="right" vertical="center"/>
    </xf>
    <xf numFmtId="166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6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3" fillId="0" borderId="0" xfId="8" applyFont="1" applyFill="1" applyBorder="1" applyAlignment="1">
      <alignment horizontal="center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49" fontId="18" fillId="0" borderId="4" xfId="2" applyNumberFormat="1" applyFont="1" applyBorder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center" vertical="center"/>
    </xf>
    <xf numFmtId="0" fontId="18" fillId="0" borderId="10" xfId="2" applyFont="1" applyBorder="1" applyAlignment="1">
      <alignment horizontal="center" vertical="center"/>
    </xf>
    <xf numFmtId="49" fontId="18" fillId="0" borderId="17" xfId="2" applyNumberFormat="1" applyFont="1" applyBorder="1" applyAlignment="1">
      <alignment vertical="center"/>
    </xf>
    <xf numFmtId="0" fontId="18" fillId="0" borderId="0" xfId="2" applyFont="1" applyBorder="1" applyAlignment="1">
      <alignment horizontal="center" vertical="center"/>
    </xf>
    <xf numFmtId="49" fontId="18" fillId="0" borderId="34" xfId="2" applyNumberFormat="1" applyFont="1" applyBorder="1" applyAlignment="1">
      <alignment vertical="center"/>
    </xf>
    <xf numFmtId="0" fontId="10" fillId="0" borderId="35" xfId="2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8" fillId="0" borderId="3" xfId="2" applyFont="1" applyBorder="1" applyAlignment="1">
      <alignment horizontal="center" vertical="center"/>
    </xf>
    <xf numFmtId="0" fontId="45" fillId="0" borderId="3" xfId="0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46" fontId="11" fillId="0" borderId="0" xfId="2" applyNumberFormat="1" applyFont="1" applyBorder="1" applyAlignment="1">
      <alignment vertical="center"/>
    </xf>
    <xf numFmtId="21" fontId="18" fillId="0" borderId="0" xfId="2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46" fontId="11" fillId="0" borderId="0" xfId="2" applyNumberFormat="1" applyFont="1" applyBorder="1" applyAlignment="1">
      <alignment horizontal="center" vertical="center"/>
    </xf>
    <xf numFmtId="21" fontId="10" fillId="0" borderId="0" xfId="2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46" fillId="0" borderId="1" xfId="13" applyFont="1" applyFill="1" applyBorder="1" applyAlignment="1">
      <alignment vertical="center" wrapText="1"/>
    </xf>
    <xf numFmtId="14" fontId="46" fillId="0" borderId="1" xfId="8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46" fillId="0" borderId="1" xfId="8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48" fillId="0" borderId="1" xfId="0" applyNumberFormat="1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/>
    </xf>
    <xf numFmtId="0" fontId="46" fillId="0" borderId="41" xfId="13" applyFont="1" applyFill="1" applyBorder="1" applyAlignment="1">
      <alignment vertical="center" wrapText="1"/>
    </xf>
    <xf numFmtId="14" fontId="46" fillId="0" borderId="41" xfId="8" applyNumberFormat="1" applyFont="1" applyFill="1" applyBorder="1" applyAlignment="1">
      <alignment horizontal="center" vertical="center" wrapText="1"/>
    </xf>
    <xf numFmtId="164" fontId="10" fillId="0" borderId="41" xfId="0" applyNumberFormat="1" applyFont="1" applyFill="1" applyBorder="1" applyAlignment="1">
      <alignment horizontal="center" vertical="center" wrapText="1"/>
    </xf>
    <xf numFmtId="0" fontId="46" fillId="0" borderId="41" xfId="8" applyFont="1" applyFill="1" applyBorder="1" applyAlignment="1">
      <alignment horizontal="center" vertical="center" wrapText="1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0" fontId="18" fillId="0" borderId="6" xfId="2" applyFont="1" applyBorder="1" applyAlignment="1">
      <alignment horizontal="right" vertical="center"/>
    </xf>
    <xf numFmtId="0" fontId="18" fillId="0" borderId="44" xfId="2" applyFont="1" applyFill="1" applyBorder="1" applyAlignment="1">
      <alignment horizontal="right" vertical="center"/>
    </xf>
    <xf numFmtId="0" fontId="10" fillId="0" borderId="10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7" fillId="2" borderId="33" xfId="2" applyFont="1" applyFill="1" applyBorder="1" applyAlignment="1">
      <alignment vertical="center"/>
    </xf>
    <xf numFmtId="166" fontId="14" fillId="0" borderId="4" xfId="0" applyNumberFormat="1" applyFont="1" applyBorder="1" applyAlignment="1">
      <alignment horizontal="left" vertical="center"/>
    </xf>
    <xf numFmtId="166" fontId="14" fillId="0" borderId="43" xfId="0" applyNumberFormat="1" applyFont="1" applyBorder="1" applyAlignment="1">
      <alignment horizontal="left" vertical="center"/>
    </xf>
    <xf numFmtId="0" fontId="8" fillId="0" borderId="16" xfId="0" applyFont="1" applyBorder="1" applyAlignment="1"/>
    <xf numFmtId="0" fontId="18" fillId="0" borderId="5" xfId="2" applyFont="1" applyBorder="1" applyAlignment="1">
      <alignment horizontal="center" vertical="center"/>
    </xf>
    <xf numFmtId="49" fontId="18" fillId="0" borderId="6" xfId="2" applyNumberFormat="1" applyFont="1" applyBorder="1" applyAlignment="1">
      <alignment horizontal="right" vertical="center"/>
    </xf>
    <xf numFmtId="9" fontId="18" fillId="0" borderId="6" xfId="2" applyNumberFormat="1" applyFont="1" applyBorder="1" applyAlignment="1">
      <alignment horizontal="right" vertical="center"/>
    </xf>
    <xf numFmtId="0" fontId="18" fillId="0" borderId="16" xfId="2" applyFont="1" applyBorder="1" applyAlignment="1">
      <alignment horizontal="left" vertical="center"/>
    </xf>
    <xf numFmtId="0" fontId="10" fillId="0" borderId="16" xfId="2" applyFont="1" applyBorder="1" applyAlignment="1">
      <alignment vertical="center"/>
    </xf>
    <xf numFmtId="0" fontId="10" fillId="0" borderId="5" xfId="2" applyFont="1" applyBorder="1" applyAlignment="1">
      <alignment vertical="center"/>
    </xf>
    <xf numFmtId="0" fontId="10" fillId="0" borderId="6" xfId="2" applyFont="1" applyBorder="1" applyAlignment="1">
      <alignment vertical="center"/>
    </xf>
    <xf numFmtId="0" fontId="18" fillId="0" borderId="16" xfId="2" applyFont="1" applyBorder="1" applyAlignment="1">
      <alignment horizontal="center" vertical="center"/>
    </xf>
    <xf numFmtId="0" fontId="18" fillId="0" borderId="6" xfId="2" applyFont="1" applyBorder="1" applyAlignment="1">
      <alignment horizontal="center" vertical="center"/>
    </xf>
    <xf numFmtId="2" fontId="10" fillId="0" borderId="41" xfId="0" applyNumberFormat="1" applyFont="1" applyBorder="1" applyAlignment="1">
      <alignment horizontal="center" vertical="center"/>
    </xf>
    <xf numFmtId="0" fontId="48" fillId="0" borderId="41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>
      <alignment horizontal="center" vertical="center"/>
    </xf>
    <xf numFmtId="21" fontId="10" fillId="0" borderId="1" xfId="0" applyNumberFormat="1" applyFont="1" applyFill="1" applyBorder="1" applyAlignment="1">
      <alignment horizontal="center" vertical="center"/>
    </xf>
    <xf numFmtId="21" fontId="10" fillId="0" borderId="41" xfId="0" applyNumberFormat="1" applyFont="1" applyFill="1" applyBorder="1" applyAlignment="1">
      <alignment horizontal="center" vertical="center"/>
    </xf>
    <xf numFmtId="0" fontId="18" fillId="4" borderId="21" xfId="2" applyFont="1" applyFill="1" applyBorder="1" applyAlignment="1">
      <alignment horizontal="center" vertical="center"/>
    </xf>
    <xf numFmtId="0" fontId="20" fillId="2" borderId="5" xfId="2" applyFont="1" applyFill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  <xf numFmtId="0" fontId="18" fillId="4" borderId="22" xfId="2" applyFont="1" applyFill="1" applyBorder="1" applyAlignment="1">
      <alignment horizontal="center" vertical="center"/>
    </xf>
    <xf numFmtId="0" fontId="17" fillId="2" borderId="33" xfId="2" applyFont="1" applyFill="1" applyBorder="1" applyAlignment="1">
      <alignment horizontal="center" vertical="center"/>
    </xf>
    <xf numFmtId="0" fontId="17" fillId="2" borderId="36" xfId="2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38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8" fillId="4" borderId="20" xfId="2" applyFont="1" applyFill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17" fillId="2" borderId="32" xfId="2" applyFont="1" applyFill="1" applyBorder="1" applyAlignment="1">
      <alignment horizontal="center" vertical="center"/>
    </xf>
  </cellXfs>
  <cellStyles count="84">
    <cellStyle name="20% — акцент1" xfId="31" builtinId="30" customBuiltin="1"/>
    <cellStyle name="20% - Акцент1 2" xfId="58"/>
    <cellStyle name="20% - Акцент1 3" xfId="72"/>
    <cellStyle name="20% — акцент2" xfId="35" builtinId="34" customBuiltin="1"/>
    <cellStyle name="20% - Акцент2 2" xfId="60"/>
    <cellStyle name="20% - Акцент2 3" xfId="74"/>
    <cellStyle name="20% — акцент3" xfId="39" builtinId="38" customBuiltin="1"/>
    <cellStyle name="20% - Акцент3 2" xfId="62"/>
    <cellStyle name="20% - Акцент3 3" xfId="76"/>
    <cellStyle name="20% — акцент4" xfId="43" builtinId="42" customBuiltin="1"/>
    <cellStyle name="20% - Акцент4 2" xfId="64"/>
    <cellStyle name="20% - Акцент4 3" xfId="78"/>
    <cellStyle name="20% — акцент5" xfId="47" builtinId="46" customBuiltin="1"/>
    <cellStyle name="20% - Акцент5 2" xfId="66"/>
    <cellStyle name="20% - Акцент5 3" xfId="80"/>
    <cellStyle name="20% — акцент6" xfId="51" builtinId="50" customBuiltin="1"/>
    <cellStyle name="20% - Акцент6 2" xfId="68"/>
    <cellStyle name="20% - Акцент6 3" xfId="82"/>
    <cellStyle name="40% — акцент1" xfId="32" builtinId="31" customBuiltin="1"/>
    <cellStyle name="40% - Акцент1 2" xfId="59"/>
    <cellStyle name="40% - Акцент1 3" xfId="73"/>
    <cellStyle name="40% — акцент2" xfId="36" builtinId="35" customBuiltin="1"/>
    <cellStyle name="40% - Акцент2 2" xfId="61"/>
    <cellStyle name="40% - Акцент2 3" xfId="75"/>
    <cellStyle name="40% — акцент3" xfId="40" builtinId="39" customBuiltin="1"/>
    <cellStyle name="40% - Акцент3 2" xfId="63"/>
    <cellStyle name="40% - Акцент3 3" xfId="77"/>
    <cellStyle name="40% — акцент4" xfId="44" builtinId="43" customBuiltin="1"/>
    <cellStyle name="40% - Акцент4 2" xfId="65"/>
    <cellStyle name="40% - Акцент4 3" xfId="79"/>
    <cellStyle name="40% — акцент5" xfId="48" builtinId="47" customBuiltin="1"/>
    <cellStyle name="40% - Акцент5 2" xfId="67"/>
    <cellStyle name="40% - Акцент5 3" xfId="81"/>
    <cellStyle name="40% — акцент6" xfId="52" builtinId="51" customBuiltin="1"/>
    <cellStyle name="40% - Акцент6 2" xfId="69"/>
    <cellStyle name="40% - Акцент6 3" xfId="83"/>
    <cellStyle name="60% — акцент1" xfId="33" builtinId="32" customBuiltin="1"/>
    <cellStyle name="60% — акцент2" xfId="37" builtinId="36" customBuiltin="1"/>
    <cellStyle name="60% — акцент3" xfId="41" builtinId="40" customBuiltin="1"/>
    <cellStyle name="60% — акцент4" xfId="45" builtinId="44" customBuiltin="1"/>
    <cellStyle name="60% — акцент5" xfId="49" builtinId="48" customBuiltin="1"/>
    <cellStyle name="60% — акцент6" xfId="53" builtinId="52" customBuiltin="1"/>
    <cellStyle name="Акцент1" xfId="30" builtinId="29" customBuiltin="1"/>
    <cellStyle name="Акцент2" xfId="34" builtinId="33" customBuiltin="1"/>
    <cellStyle name="Акцент3" xfId="38" builtinId="37" customBuiltin="1"/>
    <cellStyle name="Акцент4" xfId="42" builtinId="41" customBuiltin="1"/>
    <cellStyle name="Акцент5" xfId="46" builtinId="45" customBuiltin="1"/>
    <cellStyle name="Акцент6" xfId="50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Заголовок 1" xfId="15" builtinId="16" customBuiltin="1"/>
    <cellStyle name="Заголовок 2" xfId="16" builtinId="17" customBuiltin="1"/>
    <cellStyle name="Заголовок 3" xfId="17" builtinId="18" customBuiltin="1"/>
    <cellStyle name="Заголовок 4" xfId="18" builtinId="19" customBuiltin="1"/>
    <cellStyle name="Итог" xfId="29" builtinId="25" customBuiltin="1"/>
    <cellStyle name="Контрольная ячейка" xfId="26" builtinId="23" customBuiltin="1"/>
    <cellStyle name="Название" xfId="14" builtinId="15" customBuiltin="1"/>
    <cellStyle name="Нейтральный" xfId="21" builtinId="28" customBuiltin="1"/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 5" xfId="9"/>
    <cellStyle name="Обычный 6" xfId="11"/>
    <cellStyle name="Обычный 7" xfId="54"/>
    <cellStyle name="Обычный 8" xfId="56"/>
    <cellStyle name="Обычный 9" xfId="70"/>
    <cellStyle name="Обычный_ID4938_RS 2" xfId="13"/>
    <cellStyle name="Обычный_ID4938_RS_1" xfId="8"/>
    <cellStyle name="Обычный_Стартовый протокол Смирнов_20101106_Results" xfId="3"/>
    <cellStyle name="Плохой" xfId="20" builtinId="27" customBuiltin="1"/>
    <cellStyle name="Пояснение" xfId="28" builtinId="53" customBuiltin="1"/>
    <cellStyle name="Примечание 2" xfId="10"/>
    <cellStyle name="Примечание 3" xfId="12"/>
    <cellStyle name="Примечание 4" xfId="55"/>
    <cellStyle name="Примечание 5" xfId="57"/>
    <cellStyle name="Примечание 6" xfId="71"/>
    <cellStyle name="Связанная ячейка" xfId="25" builtinId="24" customBuiltin="1"/>
    <cellStyle name="Текст предупреждения" xfId="27" builtinId="11" customBuiltin="1"/>
    <cellStyle name="Хороший" xfId="1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64033</xdr:colOff>
      <xdr:row>0</xdr:row>
      <xdr:rowOff>81644</xdr:rowOff>
    </xdr:from>
    <xdr:to>
      <xdr:col>3</xdr:col>
      <xdr:colOff>231321</xdr:colOff>
      <xdr:row>2</xdr:row>
      <xdr:rowOff>185921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533" y="81644"/>
          <a:ext cx="1010931" cy="64856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13606</xdr:rowOff>
    </xdr:from>
    <xdr:to>
      <xdr:col>1</xdr:col>
      <xdr:colOff>485804</xdr:colOff>
      <xdr:row>2</xdr:row>
      <xdr:rowOff>176893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606"/>
          <a:ext cx="948447" cy="707573"/>
        </a:xfrm>
        <a:prstGeom prst="rect">
          <a:avLst/>
        </a:prstGeom>
      </xdr:spPr>
    </xdr:pic>
    <xdr:clientData/>
  </xdr:twoCellAnchor>
  <xdr:oneCellAnchor>
    <xdr:from>
      <xdr:col>10</xdr:col>
      <xdr:colOff>81642</xdr:colOff>
      <xdr:row>0</xdr:row>
      <xdr:rowOff>54427</xdr:rowOff>
    </xdr:from>
    <xdr:ext cx="776301" cy="707571"/>
    <xdr:pic>
      <xdr:nvPicPr>
        <xdr:cNvPr id="5" name="Picture 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-1" r="51338" b="-2008"/>
        <a:stretch/>
      </xdr:blipFill>
      <xdr:spPr>
        <a:xfrm>
          <a:off x="9021535" y="54427"/>
          <a:ext cx="776301" cy="707571"/>
        </a:xfrm>
        <a:prstGeom prst="rect">
          <a:avLst/>
        </a:prstGeom>
      </xdr:spPr>
    </xdr:pic>
    <xdr:clientData/>
  </xdr:oneCellAnchor>
  <xdr:oneCellAnchor>
    <xdr:from>
      <xdr:col>11</xdr:col>
      <xdr:colOff>244929</xdr:colOff>
      <xdr:row>0</xdr:row>
      <xdr:rowOff>68798</xdr:rowOff>
    </xdr:from>
    <xdr:ext cx="560899" cy="765684"/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6282" b="-5860"/>
        <a:stretch/>
      </xdr:blipFill>
      <xdr:spPr>
        <a:xfrm>
          <a:off x="10055679" y="68798"/>
          <a:ext cx="560899" cy="7656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W57"/>
  <sheetViews>
    <sheetView tabSelected="1" view="pageBreakPreview" topLeftCell="A11" zoomScale="70" zoomScaleNormal="90" zoomScaleSheetLayoutView="70" workbookViewId="0">
      <selection activeCell="H33" sqref="H33"/>
    </sheetView>
  </sheetViews>
  <sheetFormatPr defaultColWidth="9.140625" defaultRowHeight="12.75" x14ac:dyDescent="0.2"/>
  <cols>
    <col min="1" max="1" width="7" style="7" customWidth="1"/>
    <col min="2" max="2" width="7.28515625" style="21" bestFit="1" customWidth="1"/>
    <col min="3" max="3" width="12.5703125" style="21" bestFit="1" customWidth="1"/>
    <col min="4" max="4" width="21.5703125" style="7" customWidth="1"/>
    <col min="5" max="5" width="10" style="7" customWidth="1"/>
    <col min="6" max="6" width="7.85546875" style="7" bestFit="1" customWidth="1"/>
    <col min="7" max="7" width="23.85546875" style="7" customWidth="1"/>
    <col min="8" max="8" width="17" style="7" customWidth="1"/>
    <col min="9" max="9" width="16.140625" style="7" customWidth="1"/>
    <col min="10" max="10" width="10.5703125" style="7" customWidth="1"/>
    <col min="11" max="11" width="13" style="7" customWidth="1"/>
    <col min="12" max="12" width="14.85546875" style="7" customWidth="1"/>
    <col min="13" max="13" width="5.140625" style="6" customWidth="1"/>
    <col min="14" max="14" width="4.42578125" style="6" customWidth="1"/>
    <col min="15" max="15" width="4.85546875" style="7" customWidth="1"/>
    <col min="16" max="16" width="4.5703125" style="7" customWidth="1"/>
    <col min="17" max="17" width="5" style="7" customWidth="1"/>
    <col min="18" max="22" width="5.7109375" style="7" customWidth="1"/>
    <col min="23" max="16384" width="9.140625" style="7"/>
  </cols>
  <sheetData>
    <row r="1" spans="1:23" ht="21.75" customHeight="1" x14ac:dyDescent="0.2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23" ht="21.75" customHeight="1" x14ac:dyDescent="0.2">
      <c r="A2" s="131" t="s">
        <v>43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</row>
    <row r="3" spans="1:23" ht="21.75" customHeight="1" x14ac:dyDescent="0.2">
      <c r="A3" s="131" t="s">
        <v>10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23" ht="21.75" customHeight="1" x14ac:dyDescent="0.2">
      <c r="A4" s="131" t="s">
        <v>44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23" ht="5.25" customHeight="1" x14ac:dyDescent="0.2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23" s="9" customFormat="1" ht="28.5" x14ac:dyDescent="0.2">
      <c r="A6" s="133" t="s">
        <v>53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8"/>
      <c r="N6" s="8"/>
      <c r="W6"/>
    </row>
    <row r="7" spans="1:23" s="9" customFormat="1" ht="19.5" customHeight="1" x14ac:dyDescent="0.2">
      <c r="A7" s="134" t="s">
        <v>17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8"/>
      <c r="N7" s="8"/>
    </row>
    <row r="8" spans="1:23" s="9" customFormat="1" ht="6.75" customHeight="1" thickBot="1" x14ac:dyDescent="0.2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8"/>
      <c r="N8" s="8"/>
    </row>
    <row r="9" spans="1:23" ht="19.5" customHeight="1" thickTop="1" x14ac:dyDescent="0.2">
      <c r="A9" s="135" t="s">
        <v>25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7"/>
    </row>
    <row r="10" spans="1:23" ht="18" customHeight="1" x14ac:dyDescent="0.2">
      <c r="A10" s="128" t="s">
        <v>61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30"/>
    </row>
    <row r="11" spans="1:23" ht="19.5" customHeight="1" x14ac:dyDescent="0.2">
      <c r="A11" s="128" t="s">
        <v>69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30"/>
    </row>
    <row r="12" spans="1:23" ht="15.75" x14ac:dyDescent="0.2">
      <c r="A12" s="5" t="s">
        <v>45</v>
      </c>
      <c r="B12" s="10"/>
      <c r="C12" s="10"/>
      <c r="D12" s="11"/>
      <c r="E12" s="12"/>
      <c r="F12" s="12"/>
      <c r="G12" s="13" t="s">
        <v>62</v>
      </c>
      <c r="H12" s="12"/>
      <c r="I12" s="14"/>
      <c r="J12" s="14"/>
      <c r="K12" s="1"/>
      <c r="L12" s="2" t="s">
        <v>59</v>
      </c>
    </row>
    <row r="13" spans="1:23" ht="15.75" x14ac:dyDescent="0.2">
      <c r="A13" s="15" t="s">
        <v>60</v>
      </c>
      <c r="B13" s="16"/>
      <c r="C13" s="16"/>
      <c r="D13" s="17"/>
      <c r="E13" s="17"/>
      <c r="F13" s="17"/>
      <c r="G13" s="18" t="s">
        <v>63</v>
      </c>
      <c r="H13" s="17"/>
      <c r="I13" s="19"/>
      <c r="J13" s="19"/>
      <c r="K13" s="3"/>
      <c r="L13" s="4" t="s">
        <v>54</v>
      </c>
    </row>
    <row r="14" spans="1:23" ht="5.25" customHeight="1" x14ac:dyDescent="0.2">
      <c r="A14" s="20"/>
      <c r="D14" s="22"/>
      <c r="I14" s="23"/>
      <c r="J14" s="23"/>
      <c r="K14" s="23"/>
      <c r="L14" s="24"/>
    </row>
    <row r="15" spans="1:23" ht="15" x14ac:dyDescent="0.2">
      <c r="A15" s="117" t="s">
        <v>9</v>
      </c>
      <c r="B15" s="118"/>
      <c r="C15" s="118"/>
      <c r="D15" s="118"/>
      <c r="E15" s="118"/>
      <c r="F15" s="118"/>
      <c r="G15" s="119"/>
      <c r="H15" s="124" t="s">
        <v>1</v>
      </c>
      <c r="I15" s="118"/>
      <c r="J15" s="118"/>
      <c r="K15" s="118"/>
      <c r="L15" s="125"/>
    </row>
    <row r="16" spans="1:23" ht="15" x14ac:dyDescent="0.2">
      <c r="A16" s="25" t="s">
        <v>19</v>
      </c>
      <c r="B16" s="26"/>
      <c r="C16" s="26"/>
      <c r="D16" s="27"/>
      <c r="E16" s="28"/>
      <c r="F16" s="27"/>
      <c r="G16" s="29"/>
      <c r="H16" s="93" t="s">
        <v>55</v>
      </c>
      <c r="I16" s="30"/>
      <c r="J16" s="30"/>
      <c r="K16" s="45"/>
      <c r="L16" s="31"/>
    </row>
    <row r="17" spans="1:14" ht="15" x14ac:dyDescent="0.2">
      <c r="A17" s="25" t="s">
        <v>20</v>
      </c>
      <c r="B17" s="45"/>
      <c r="C17" s="45"/>
      <c r="D17" s="32"/>
      <c r="F17" s="32"/>
      <c r="G17" s="88" t="s">
        <v>46</v>
      </c>
      <c r="H17" s="93" t="s">
        <v>50</v>
      </c>
      <c r="I17" s="30"/>
      <c r="J17" s="30"/>
      <c r="K17" s="45"/>
      <c r="L17" s="33"/>
    </row>
    <row r="18" spans="1:14" ht="15" x14ac:dyDescent="0.2">
      <c r="A18" s="34" t="s">
        <v>21</v>
      </c>
      <c r="B18" s="26"/>
      <c r="C18" s="26"/>
      <c r="D18" s="30"/>
      <c r="E18" s="28"/>
      <c r="F18" s="27"/>
      <c r="G18" s="35" t="s">
        <v>47</v>
      </c>
      <c r="H18" s="93" t="s">
        <v>51</v>
      </c>
      <c r="I18" s="30"/>
      <c r="J18" s="30"/>
      <c r="K18" s="45"/>
      <c r="L18" s="33"/>
    </row>
    <row r="19" spans="1:14" ht="15.75" thickBot="1" x14ac:dyDescent="0.25">
      <c r="A19" s="81" t="s">
        <v>22</v>
      </c>
      <c r="B19" s="82"/>
      <c r="C19" s="82"/>
      <c r="D19" s="83"/>
      <c r="E19" s="83"/>
      <c r="F19" s="84"/>
      <c r="G19" s="89" t="s">
        <v>48</v>
      </c>
      <c r="H19" s="94" t="s">
        <v>52</v>
      </c>
      <c r="I19" s="83"/>
      <c r="J19" s="85">
        <v>70</v>
      </c>
      <c r="K19" s="82"/>
      <c r="L19" s="86" t="s">
        <v>64</v>
      </c>
    </row>
    <row r="20" spans="1:14" ht="6.75" customHeight="1" thickTop="1" thickBot="1" x14ac:dyDescent="0.25"/>
    <row r="21" spans="1:14" s="37" customFormat="1" ht="25.5" customHeight="1" thickTop="1" x14ac:dyDescent="0.2">
      <c r="A21" s="120" t="s">
        <v>6</v>
      </c>
      <c r="B21" s="122" t="s">
        <v>12</v>
      </c>
      <c r="C21" s="122" t="s">
        <v>18</v>
      </c>
      <c r="D21" s="122" t="s">
        <v>2</v>
      </c>
      <c r="E21" s="122" t="s">
        <v>42</v>
      </c>
      <c r="F21" s="122" t="s">
        <v>8</v>
      </c>
      <c r="G21" s="122" t="s">
        <v>13</v>
      </c>
      <c r="H21" s="122" t="s">
        <v>7</v>
      </c>
      <c r="I21" s="122" t="s">
        <v>24</v>
      </c>
      <c r="J21" s="122" t="s">
        <v>23</v>
      </c>
      <c r="K21" s="138" t="s">
        <v>26</v>
      </c>
      <c r="L21" s="140" t="s">
        <v>14</v>
      </c>
      <c r="M21" s="36"/>
      <c r="N21" s="36"/>
    </row>
    <row r="22" spans="1:14" s="37" customFormat="1" ht="14.25" customHeight="1" x14ac:dyDescent="0.2">
      <c r="A22" s="121"/>
      <c r="B22" s="123"/>
      <c r="C22" s="123"/>
      <c r="D22" s="123"/>
      <c r="E22" s="123"/>
      <c r="F22" s="123"/>
      <c r="G22" s="123"/>
      <c r="H22" s="123"/>
      <c r="I22" s="123"/>
      <c r="J22" s="123"/>
      <c r="K22" s="139"/>
      <c r="L22" s="141"/>
      <c r="M22" s="36"/>
      <c r="N22" s="36"/>
    </row>
    <row r="23" spans="1:14" ht="24.75" customHeight="1" x14ac:dyDescent="0.2">
      <c r="A23" s="65">
        <v>1</v>
      </c>
      <c r="B23" s="66">
        <v>154</v>
      </c>
      <c r="C23" s="107">
        <v>10094559422</v>
      </c>
      <c r="D23" s="67" t="s">
        <v>70</v>
      </c>
      <c r="E23" s="68" t="s">
        <v>71</v>
      </c>
      <c r="F23" s="69" t="s">
        <v>15</v>
      </c>
      <c r="G23" s="70" t="s">
        <v>103</v>
      </c>
      <c r="H23" s="109">
        <v>8.1365740740740738E-2</v>
      </c>
      <c r="I23" s="109"/>
      <c r="J23" s="64">
        <f t="shared" ref="J23:J38" si="0">IFERROR($J$19*3600/(HOUR(H23)*3600+MINUTE(H23)*60+SECOND(H23)),"")</f>
        <v>35.846372688477949</v>
      </c>
      <c r="K23" s="73" t="s">
        <v>16</v>
      </c>
      <c r="L23" s="72"/>
    </row>
    <row r="24" spans="1:14" ht="24.75" customHeight="1" x14ac:dyDescent="0.2">
      <c r="A24" s="65">
        <v>2</v>
      </c>
      <c r="B24" s="66">
        <v>152</v>
      </c>
      <c r="C24" s="107">
        <v>10088344146</v>
      </c>
      <c r="D24" s="67" t="s">
        <v>72</v>
      </c>
      <c r="E24" s="68" t="s">
        <v>73</v>
      </c>
      <c r="F24" s="69" t="s">
        <v>15</v>
      </c>
      <c r="G24" s="70" t="s">
        <v>103</v>
      </c>
      <c r="H24" s="109">
        <v>8.2106481481481489E-2</v>
      </c>
      <c r="I24" s="109">
        <f>H24-$H$23</f>
        <v>7.4074074074075014E-4</v>
      </c>
      <c r="J24" s="64">
        <f t="shared" si="0"/>
        <v>35.522977163800398</v>
      </c>
      <c r="K24" s="73" t="s">
        <v>15</v>
      </c>
      <c r="L24" s="72"/>
    </row>
    <row r="25" spans="1:14" ht="24.75" customHeight="1" x14ac:dyDescent="0.2">
      <c r="A25" s="65">
        <v>3</v>
      </c>
      <c r="B25" s="66">
        <v>153</v>
      </c>
      <c r="C25" s="107">
        <v>10079979312</v>
      </c>
      <c r="D25" s="67" t="s">
        <v>74</v>
      </c>
      <c r="E25" s="68" t="s">
        <v>75</v>
      </c>
      <c r="F25" s="69" t="s">
        <v>15</v>
      </c>
      <c r="G25" s="70" t="s">
        <v>103</v>
      </c>
      <c r="H25" s="109">
        <v>8.2361111111111107E-2</v>
      </c>
      <c r="I25" s="109">
        <f t="shared" ref="I25:I32" si="1">H25-$H$23</f>
        <v>9.9537037037036868E-4</v>
      </c>
      <c r="J25" s="64">
        <f t="shared" si="0"/>
        <v>35.413153456998316</v>
      </c>
      <c r="K25" s="73" t="s">
        <v>15</v>
      </c>
      <c r="L25" s="72"/>
    </row>
    <row r="26" spans="1:14" ht="24.75" customHeight="1" x14ac:dyDescent="0.2">
      <c r="A26" s="65">
        <v>4</v>
      </c>
      <c r="B26" s="66">
        <v>155</v>
      </c>
      <c r="C26" s="107">
        <v>10091170179</v>
      </c>
      <c r="D26" s="67" t="s">
        <v>76</v>
      </c>
      <c r="E26" s="68" t="s">
        <v>77</v>
      </c>
      <c r="F26" s="69" t="s">
        <v>15</v>
      </c>
      <c r="G26" s="70" t="s">
        <v>103</v>
      </c>
      <c r="H26" s="109">
        <v>8.3831018518518527E-2</v>
      </c>
      <c r="I26" s="109">
        <f t="shared" si="1"/>
        <v>2.4652777777777884E-3</v>
      </c>
      <c r="J26" s="64">
        <f t="shared" si="0"/>
        <v>34.792213171337842</v>
      </c>
      <c r="K26" s="73" t="s">
        <v>15</v>
      </c>
      <c r="L26" s="72"/>
    </row>
    <row r="27" spans="1:14" ht="24.75" customHeight="1" x14ac:dyDescent="0.2">
      <c r="A27" s="65">
        <v>5</v>
      </c>
      <c r="B27" s="66">
        <v>160</v>
      </c>
      <c r="C27" s="107">
        <v>10083214765</v>
      </c>
      <c r="D27" s="67" t="s">
        <v>78</v>
      </c>
      <c r="E27" s="68" t="s">
        <v>79</v>
      </c>
      <c r="F27" s="69" t="s">
        <v>15</v>
      </c>
      <c r="G27" s="70" t="s">
        <v>103</v>
      </c>
      <c r="H27" s="109">
        <v>8.5115740740740742E-2</v>
      </c>
      <c r="I27" s="109">
        <f t="shared" si="1"/>
        <v>3.7500000000000033E-3</v>
      </c>
      <c r="J27" s="64">
        <f t="shared" si="0"/>
        <v>34.267065542561873</v>
      </c>
      <c r="K27" s="73" t="s">
        <v>15</v>
      </c>
      <c r="L27" s="72"/>
    </row>
    <row r="28" spans="1:14" ht="24.75" customHeight="1" x14ac:dyDescent="0.2">
      <c r="A28" s="65">
        <v>6</v>
      </c>
      <c r="B28" s="66">
        <v>164</v>
      </c>
      <c r="C28" s="107">
        <v>10104450186</v>
      </c>
      <c r="D28" s="67" t="s">
        <v>80</v>
      </c>
      <c r="E28" s="68" t="s">
        <v>81</v>
      </c>
      <c r="F28" s="69" t="s">
        <v>15</v>
      </c>
      <c r="G28" s="70" t="s">
        <v>49</v>
      </c>
      <c r="H28" s="109">
        <v>8.5115740740740742E-2</v>
      </c>
      <c r="I28" s="109">
        <f t="shared" si="1"/>
        <v>3.7500000000000033E-3</v>
      </c>
      <c r="J28" s="64">
        <f t="shared" si="0"/>
        <v>34.267065542561873</v>
      </c>
      <c r="K28" s="73" t="s">
        <v>15</v>
      </c>
      <c r="L28" s="72"/>
    </row>
    <row r="29" spans="1:14" ht="24.75" customHeight="1" x14ac:dyDescent="0.2">
      <c r="A29" s="65">
        <v>7</v>
      </c>
      <c r="B29" s="66">
        <v>151</v>
      </c>
      <c r="C29" s="107">
        <v>10079777026</v>
      </c>
      <c r="D29" s="67" t="s">
        <v>82</v>
      </c>
      <c r="E29" s="68" t="s">
        <v>83</v>
      </c>
      <c r="F29" s="69" t="s">
        <v>15</v>
      </c>
      <c r="G29" s="70" t="s">
        <v>103</v>
      </c>
      <c r="H29" s="109">
        <v>8.5115740740740742E-2</v>
      </c>
      <c r="I29" s="109">
        <f t="shared" si="1"/>
        <v>3.7500000000000033E-3</v>
      </c>
      <c r="J29" s="64">
        <f t="shared" si="0"/>
        <v>34.267065542561873</v>
      </c>
      <c r="K29" s="73"/>
      <c r="L29" s="72"/>
    </row>
    <row r="30" spans="1:14" ht="24.75" customHeight="1" x14ac:dyDescent="0.2">
      <c r="A30" s="65">
        <v>8</v>
      </c>
      <c r="B30" s="66">
        <v>165</v>
      </c>
      <c r="C30" s="107">
        <v>10101512403</v>
      </c>
      <c r="D30" s="67" t="s">
        <v>84</v>
      </c>
      <c r="E30" s="68" t="s">
        <v>85</v>
      </c>
      <c r="F30" s="69" t="s">
        <v>15</v>
      </c>
      <c r="G30" s="70" t="s">
        <v>57</v>
      </c>
      <c r="H30" s="109">
        <v>8.5115740740740742E-2</v>
      </c>
      <c r="I30" s="109">
        <f t="shared" si="1"/>
        <v>3.7500000000000033E-3</v>
      </c>
      <c r="J30" s="64">
        <f t="shared" si="0"/>
        <v>34.267065542561873</v>
      </c>
      <c r="K30" s="73"/>
      <c r="L30" s="72"/>
    </row>
    <row r="31" spans="1:14" ht="24.75" customHeight="1" x14ac:dyDescent="0.2">
      <c r="A31" s="65">
        <v>9</v>
      </c>
      <c r="B31" s="66">
        <v>162</v>
      </c>
      <c r="C31" s="107">
        <v>10103547379</v>
      </c>
      <c r="D31" s="67" t="s">
        <v>86</v>
      </c>
      <c r="E31" s="68" t="s">
        <v>87</v>
      </c>
      <c r="F31" s="69" t="s">
        <v>15</v>
      </c>
      <c r="G31" s="70" t="s">
        <v>103</v>
      </c>
      <c r="H31" s="109">
        <v>8.516203703703705E-2</v>
      </c>
      <c r="I31" s="109">
        <f t="shared" si="1"/>
        <v>3.7962962962963115E-3</v>
      </c>
      <c r="J31" s="64">
        <f t="shared" si="0"/>
        <v>34.248437075292202</v>
      </c>
      <c r="K31" s="71" t="s">
        <v>15</v>
      </c>
      <c r="L31" s="72"/>
    </row>
    <row r="32" spans="1:14" ht="24.75" customHeight="1" x14ac:dyDescent="0.2">
      <c r="A32" s="65">
        <v>10</v>
      </c>
      <c r="B32" s="66">
        <v>158</v>
      </c>
      <c r="C32" s="107">
        <v>10101387010</v>
      </c>
      <c r="D32" s="67" t="s">
        <v>88</v>
      </c>
      <c r="E32" s="68" t="s">
        <v>89</v>
      </c>
      <c r="F32" s="69" t="s">
        <v>15</v>
      </c>
      <c r="G32" s="70" t="s">
        <v>103</v>
      </c>
      <c r="H32" s="109">
        <v>8.6157407407407405E-2</v>
      </c>
      <c r="I32" s="109">
        <f t="shared" si="1"/>
        <v>4.7916666666666663E-3</v>
      </c>
      <c r="J32" s="64">
        <f t="shared" si="0"/>
        <v>33.852767329392798</v>
      </c>
      <c r="K32" s="71" t="s">
        <v>15</v>
      </c>
      <c r="L32" s="72"/>
    </row>
    <row r="33" spans="1:14" ht="24.75" customHeight="1" x14ac:dyDescent="0.2">
      <c r="A33" s="65" t="s">
        <v>68</v>
      </c>
      <c r="B33" s="66">
        <v>161</v>
      </c>
      <c r="C33" s="107">
        <v>10094394926</v>
      </c>
      <c r="D33" s="67" t="s">
        <v>90</v>
      </c>
      <c r="E33" s="68" t="s">
        <v>91</v>
      </c>
      <c r="F33" s="69" t="s">
        <v>15</v>
      </c>
      <c r="G33" s="70" t="s">
        <v>103</v>
      </c>
      <c r="H33" s="109"/>
      <c r="I33" s="109"/>
      <c r="J33" s="64" t="str">
        <f t="shared" si="0"/>
        <v/>
      </c>
      <c r="K33" s="71" t="s">
        <v>15</v>
      </c>
      <c r="L33" s="72"/>
    </row>
    <row r="34" spans="1:14" ht="24.75" customHeight="1" x14ac:dyDescent="0.2">
      <c r="A34" s="65" t="s">
        <v>68</v>
      </c>
      <c r="B34" s="66">
        <v>157</v>
      </c>
      <c r="C34" s="107">
        <v>10101383875</v>
      </c>
      <c r="D34" s="67" t="s">
        <v>92</v>
      </c>
      <c r="E34" s="68" t="s">
        <v>93</v>
      </c>
      <c r="F34" s="69" t="s">
        <v>15</v>
      </c>
      <c r="G34" s="70" t="s">
        <v>103</v>
      </c>
      <c r="H34" s="109"/>
      <c r="I34" s="109"/>
      <c r="J34" s="64" t="str">
        <f t="shared" si="0"/>
        <v/>
      </c>
      <c r="K34" s="71" t="s">
        <v>15</v>
      </c>
      <c r="L34" s="72"/>
    </row>
    <row r="35" spans="1:14" ht="24.75" customHeight="1" x14ac:dyDescent="0.2">
      <c r="A35" s="65" t="s">
        <v>68</v>
      </c>
      <c r="B35" s="66">
        <v>156</v>
      </c>
      <c r="C35" s="107">
        <v>10036027400</v>
      </c>
      <c r="D35" s="67" t="s">
        <v>94</v>
      </c>
      <c r="E35" s="68" t="s">
        <v>95</v>
      </c>
      <c r="F35" s="69" t="s">
        <v>15</v>
      </c>
      <c r="G35" s="70" t="s">
        <v>103</v>
      </c>
      <c r="H35" s="109"/>
      <c r="I35" s="109"/>
      <c r="J35" s="64" t="str">
        <f t="shared" ref="J35" si="2">IFERROR($J$19*3600/(HOUR(H35)*3600+MINUTE(H35)*60+SECOND(H35)),"")</f>
        <v/>
      </c>
      <c r="K35" s="71"/>
      <c r="L35" s="72"/>
    </row>
    <row r="36" spans="1:14" ht="24.75" customHeight="1" x14ac:dyDescent="0.2">
      <c r="A36" s="65" t="s">
        <v>68</v>
      </c>
      <c r="B36" s="66">
        <v>159</v>
      </c>
      <c r="C36" s="107">
        <v>10093565473</v>
      </c>
      <c r="D36" s="67" t="s">
        <v>96</v>
      </c>
      <c r="E36" s="68" t="s">
        <v>97</v>
      </c>
      <c r="F36" s="69" t="s">
        <v>15</v>
      </c>
      <c r="G36" s="70" t="s">
        <v>103</v>
      </c>
      <c r="H36" s="109"/>
      <c r="I36" s="109"/>
      <c r="J36" s="64"/>
      <c r="K36" s="71"/>
      <c r="L36" s="72"/>
    </row>
    <row r="37" spans="1:14" ht="24.75" customHeight="1" x14ac:dyDescent="0.2">
      <c r="A37" s="65" t="s">
        <v>68</v>
      </c>
      <c r="B37" s="66">
        <v>163</v>
      </c>
      <c r="C37" s="107">
        <v>10108261680</v>
      </c>
      <c r="D37" s="67" t="s">
        <v>98</v>
      </c>
      <c r="E37" s="68" t="s">
        <v>99</v>
      </c>
      <c r="F37" s="69" t="s">
        <v>15</v>
      </c>
      <c r="G37" s="70" t="s">
        <v>100</v>
      </c>
      <c r="H37" s="109"/>
      <c r="I37" s="109"/>
      <c r="J37" s="64" t="str">
        <f t="shared" si="0"/>
        <v/>
      </c>
      <c r="K37" s="73"/>
      <c r="L37" s="72"/>
    </row>
    <row r="38" spans="1:14" ht="24.75" customHeight="1" thickBot="1" x14ac:dyDescent="0.25">
      <c r="A38" s="74" t="s">
        <v>68</v>
      </c>
      <c r="B38" s="75">
        <v>183</v>
      </c>
      <c r="C38" s="108">
        <v>10083185766</v>
      </c>
      <c r="D38" s="76" t="s">
        <v>101</v>
      </c>
      <c r="E38" s="77" t="s">
        <v>102</v>
      </c>
      <c r="F38" s="78" t="s">
        <v>15</v>
      </c>
      <c r="G38" s="79" t="s">
        <v>58</v>
      </c>
      <c r="H38" s="110"/>
      <c r="I38" s="110"/>
      <c r="J38" s="105" t="str">
        <f t="shared" si="0"/>
        <v/>
      </c>
      <c r="K38" s="106"/>
      <c r="L38" s="80"/>
    </row>
    <row r="39" spans="1:14" s="39" customFormat="1" ht="8.25" customHeight="1" thickTop="1" thickBot="1" x14ac:dyDescent="0.25">
      <c r="A39" s="40"/>
      <c r="B39" s="40"/>
      <c r="C39" s="40"/>
      <c r="D39" s="41"/>
      <c r="E39" s="42"/>
      <c r="F39" s="43"/>
      <c r="G39" s="42"/>
      <c r="H39" s="44"/>
      <c r="I39" s="44"/>
      <c r="J39" s="44"/>
      <c r="K39" s="44"/>
      <c r="L39" s="44"/>
      <c r="M39" s="38"/>
      <c r="N39" s="38"/>
    </row>
    <row r="40" spans="1:14" s="46" customFormat="1" ht="15.75" thickTop="1" x14ac:dyDescent="0.2">
      <c r="A40" s="144" t="s">
        <v>4</v>
      </c>
      <c r="B40" s="115"/>
      <c r="C40" s="115"/>
      <c r="D40" s="115"/>
      <c r="E40" s="92"/>
      <c r="F40" s="92"/>
      <c r="G40" s="115" t="s">
        <v>5</v>
      </c>
      <c r="H40" s="115"/>
      <c r="I40" s="115"/>
      <c r="J40" s="115"/>
      <c r="K40" s="115"/>
      <c r="L40" s="116"/>
    </row>
    <row r="41" spans="1:14" s="46" customFormat="1" ht="15" x14ac:dyDescent="0.2">
      <c r="A41" s="95" t="s">
        <v>65</v>
      </c>
      <c r="B41" s="96"/>
      <c r="C41" s="97"/>
      <c r="D41" s="52"/>
      <c r="E41" s="52"/>
      <c r="F41" s="52"/>
      <c r="G41" s="53" t="s">
        <v>28</v>
      </c>
      <c r="H41" s="54">
        <v>4</v>
      </c>
      <c r="K41" s="53" t="s">
        <v>29</v>
      </c>
      <c r="L41" s="55">
        <f>COUNTIF(F$20:F139,"ЗМС")</f>
        <v>0</v>
      </c>
    </row>
    <row r="42" spans="1:14" s="46" customFormat="1" ht="15" x14ac:dyDescent="0.2">
      <c r="A42" s="95" t="s">
        <v>66</v>
      </c>
      <c r="B42" s="96"/>
      <c r="C42" s="98"/>
      <c r="D42" s="52"/>
      <c r="E42" s="52"/>
      <c r="F42" s="52"/>
      <c r="G42" s="47" t="s">
        <v>30</v>
      </c>
      <c r="H42" s="49">
        <f>H43+H48</f>
        <v>16</v>
      </c>
      <c r="K42" s="47" t="s">
        <v>31</v>
      </c>
      <c r="L42" s="48">
        <f>COUNTIF(F$20:F139,"МСМК")</f>
        <v>0</v>
      </c>
    </row>
    <row r="43" spans="1:14" s="46" customFormat="1" ht="15" x14ac:dyDescent="0.2">
      <c r="A43" s="95" t="s">
        <v>56</v>
      </c>
      <c r="B43" s="96"/>
      <c r="C43" s="88"/>
      <c r="D43" s="52"/>
      <c r="E43" s="52"/>
      <c r="F43" s="52"/>
      <c r="G43" s="47" t="s">
        <v>32</v>
      </c>
      <c r="H43" s="49">
        <f>H44+H46+H45+H47</f>
        <v>16</v>
      </c>
      <c r="K43" s="47" t="s">
        <v>16</v>
      </c>
      <c r="L43" s="48">
        <f>COUNTIF(F$20:F39,"МС")</f>
        <v>0</v>
      </c>
    </row>
    <row r="44" spans="1:14" s="46" customFormat="1" ht="15" x14ac:dyDescent="0.2">
      <c r="A44" s="95" t="s">
        <v>67</v>
      </c>
      <c r="B44" s="96"/>
      <c r="C44" s="88"/>
      <c r="D44" s="52"/>
      <c r="E44" s="52"/>
      <c r="F44" s="52"/>
      <c r="G44" s="47" t="s">
        <v>33</v>
      </c>
      <c r="H44" s="49">
        <f>COUNT(A23:A38)</f>
        <v>10</v>
      </c>
      <c r="K44" s="47" t="s">
        <v>15</v>
      </c>
      <c r="L44" s="48">
        <f>COUNTIF(F$19:F39,"КМС")</f>
        <v>16</v>
      </c>
    </row>
    <row r="45" spans="1:14" s="46" customFormat="1" ht="15" x14ac:dyDescent="0.2">
      <c r="A45" s="99"/>
      <c r="B45" s="96"/>
      <c r="C45" s="88"/>
      <c r="D45" s="52"/>
      <c r="E45" s="58"/>
      <c r="F45" s="58"/>
      <c r="G45" s="47" t="s">
        <v>34</v>
      </c>
      <c r="H45" s="49">
        <f>COUNTIF(A23:A38,"НФ")</f>
        <v>6</v>
      </c>
      <c r="K45" s="47" t="s">
        <v>35</v>
      </c>
      <c r="L45" s="48">
        <f>COUNTIF(F$21:F140,"1 СР")</f>
        <v>0</v>
      </c>
    </row>
    <row r="46" spans="1:14" s="46" customFormat="1" ht="15" x14ac:dyDescent="0.2">
      <c r="A46" s="100"/>
      <c r="B46" s="101"/>
      <c r="C46" s="102"/>
      <c r="D46" s="52"/>
      <c r="E46" s="58"/>
      <c r="F46" s="58"/>
      <c r="G46" s="47" t="s">
        <v>36</v>
      </c>
      <c r="H46" s="49">
        <f>COUNTIF(A23:A38,"ЛИМ")</f>
        <v>0</v>
      </c>
      <c r="K46" s="47" t="s">
        <v>37</v>
      </c>
      <c r="L46" s="48">
        <f>COUNTIF(F$21:F141,"2 СР")</f>
        <v>0</v>
      </c>
    </row>
    <row r="47" spans="1:14" s="46" customFormat="1" ht="15" x14ac:dyDescent="0.2">
      <c r="A47" s="103"/>
      <c r="B47" s="96"/>
      <c r="C47" s="104"/>
      <c r="D47" s="52"/>
      <c r="E47" s="52"/>
      <c r="F47" s="52"/>
      <c r="G47" s="47" t="s">
        <v>38</v>
      </c>
      <c r="H47" s="49">
        <f>COUNTIF(A23:A38,"ДСКВ")</f>
        <v>0</v>
      </c>
      <c r="K47" s="47" t="s">
        <v>39</v>
      </c>
      <c r="L47" s="48">
        <f>COUNTIF(F$21:F142,"3 СР")</f>
        <v>0</v>
      </c>
    </row>
    <row r="48" spans="1:14" s="46" customFormat="1" ht="15" x14ac:dyDescent="0.2">
      <c r="A48" s="103"/>
      <c r="B48" s="96"/>
      <c r="C48" s="104"/>
      <c r="D48" s="56"/>
      <c r="E48" s="56"/>
      <c r="F48" s="56"/>
      <c r="G48" s="47" t="s">
        <v>40</v>
      </c>
      <c r="H48" s="49">
        <f>COUNTIF(A23:A38,"НС")</f>
        <v>0</v>
      </c>
      <c r="I48" s="57"/>
      <c r="J48" s="57"/>
      <c r="K48" s="47"/>
      <c r="L48" s="51"/>
    </row>
    <row r="49" spans="1:12" s="46" customFormat="1" ht="7.5" customHeight="1" x14ac:dyDescent="0.2">
      <c r="A49" s="50"/>
      <c r="B49" s="52"/>
      <c r="C49" s="52"/>
      <c r="D49" s="52"/>
      <c r="E49" s="52"/>
      <c r="F49" s="52"/>
      <c r="G49" s="58"/>
      <c r="H49" s="59"/>
      <c r="I49" s="60"/>
      <c r="L49" s="61"/>
    </row>
    <row r="50" spans="1:12" s="46" customFormat="1" ht="15.75" x14ac:dyDescent="0.2">
      <c r="A50" s="143" t="s">
        <v>41</v>
      </c>
      <c r="B50" s="112"/>
      <c r="C50" s="112"/>
      <c r="D50" s="112"/>
      <c r="E50" s="112" t="s">
        <v>11</v>
      </c>
      <c r="F50" s="112"/>
      <c r="G50" s="112"/>
      <c r="H50" s="112" t="s">
        <v>3</v>
      </c>
      <c r="I50" s="112"/>
      <c r="J50" s="112" t="s">
        <v>27</v>
      </c>
      <c r="K50" s="112"/>
      <c r="L50" s="113"/>
    </row>
    <row r="51" spans="1:12" s="46" customFormat="1" x14ac:dyDescent="0.2">
      <c r="A51" s="142"/>
      <c r="B51" s="127"/>
      <c r="C51" s="127"/>
      <c r="D51" s="127"/>
      <c r="E51" s="127"/>
      <c r="F51" s="127"/>
      <c r="G51" s="127"/>
      <c r="H51" s="127"/>
      <c r="I51" s="127"/>
      <c r="L51" s="61"/>
    </row>
    <row r="52" spans="1:12" s="46" customFormat="1" x14ac:dyDescent="0.2">
      <c r="A52" s="90"/>
      <c r="B52" s="91"/>
      <c r="C52" s="91"/>
      <c r="D52" s="91"/>
      <c r="E52" s="91"/>
      <c r="F52" s="91"/>
      <c r="G52" s="91"/>
      <c r="H52" s="62"/>
      <c r="I52" s="63"/>
      <c r="L52" s="61"/>
    </row>
    <row r="53" spans="1:12" s="46" customFormat="1" x14ac:dyDescent="0.2">
      <c r="A53" s="90"/>
      <c r="B53" s="91"/>
      <c r="C53" s="91"/>
      <c r="D53" s="91"/>
      <c r="E53" s="91"/>
      <c r="F53" s="91"/>
      <c r="G53" s="91"/>
      <c r="H53" s="62"/>
      <c r="I53" s="63"/>
      <c r="L53" s="61"/>
    </row>
    <row r="54" spans="1:12" s="46" customFormat="1" x14ac:dyDescent="0.2">
      <c r="A54" s="90"/>
      <c r="B54" s="91"/>
      <c r="C54" s="91"/>
      <c r="D54" s="91"/>
      <c r="E54" s="91"/>
      <c r="F54" s="91"/>
      <c r="G54" s="91"/>
      <c r="H54" s="62"/>
      <c r="I54" s="63"/>
      <c r="L54" s="61"/>
    </row>
    <row r="55" spans="1:12" s="46" customFormat="1" x14ac:dyDescent="0.2">
      <c r="A55" s="90"/>
      <c r="B55" s="91"/>
      <c r="C55" s="91"/>
      <c r="D55" s="91"/>
      <c r="E55" s="91"/>
      <c r="F55" s="91"/>
      <c r="G55" s="91"/>
      <c r="H55" s="62"/>
      <c r="I55" s="63"/>
      <c r="L55" s="61"/>
    </row>
    <row r="56" spans="1:12" s="87" customFormat="1" ht="15.75" thickBot="1" x14ac:dyDescent="0.25">
      <c r="A56" s="126"/>
      <c r="B56" s="111"/>
      <c r="C56" s="111"/>
      <c r="D56" s="111"/>
      <c r="E56" s="111" t="str">
        <f>G17</f>
        <v>Юдина Л.Н. (ВК, Забайкальский край)</v>
      </c>
      <c r="F56" s="111"/>
      <c r="G56" s="111"/>
      <c r="H56" s="111" t="str">
        <f>G18</f>
        <v>Кавун С.М. (1К, Краснодарский край)</v>
      </c>
      <c r="I56" s="111"/>
      <c r="J56" s="111" t="str">
        <f>G19</f>
        <v>Бахтина Т.Н. (ВК, г. Санкт-Петербург)</v>
      </c>
      <c r="K56" s="111"/>
      <c r="L56" s="114"/>
    </row>
    <row r="57" spans="1:12" ht="13.5" thickTop="1" x14ac:dyDescent="0.2"/>
  </sheetData>
  <sortState ref="A24:P69">
    <sortCondition ref="A24:A69"/>
  </sortState>
  <mergeCells count="37">
    <mergeCell ref="J21:J22"/>
    <mergeCell ref="K21:K22"/>
    <mergeCell ref="L21:L22"/>
    <mergeCell ref="A51:E51"/>
    <mergeCell ref="A50:D50"/>
    <mergeCell ref="H50:I50"/>
    <mergeCell ref="A40:D40"/>
    <mergeCell ref="H21:H22"/>
    <mergeCell ref="I21:I22"/>
    <mergeCell ref="G21:G22"/>
    <mergeCell ref="A11:L11"/>
    <mergeCell ref="A1:L1"/>
    <mergeCell ref="A2:L2"/>
    <mergeCell ref="A3:L3"/>
    <mergeCell ref="A4:L4"/>
    <mergeCell ref="A5:L5"/>
    <mergeCell ref="A6:L6"/>
    <mergeCell ref="A7:L7"/>
    <mergeCell ref="A8:L8"/>
    <mergeCell ref="A9:L9"/>
    <mergeCell ref="A10:L10"/>
    <mergeCell ref="H56:I56"/>
    <mergeCell ref="J50:L50"/>
    <mergeCell ref="J56:L56"/>
    <mergeCell ref="G40:L40"/>
    <mergeCell ref="A15:G15"/>
    <mergeCell ref="A21:A22"/>
    <mergeCell ref="B21:B22"/>
    <mergeCell ref="H15:L15"/>
    <mergeCell ref="C21:C22"/>
    <mergeCell ref="D21:D22"/>
    <mergeCell ref="E21:E22"/>
    <mergeCell ref="F21:F22"/>
    <mergeCell ref="A56:D56"/>
    <mergeCell ref="E50:G50"/>
    <mergeCell ref="E56:G56"/>
    <mergeCell ref="F51:I51"/>
  </mergeCells>
  <printOptions horizontalCentered="1"/>
  <pageMargins left="0.19685039370078741" right="0.19685039370078741" top="0.31496062992125984" bottom="0.39370078740157483" header="0.15748031496062992" footer="0.11811023622047245"/>
  <pageSetup paperSize="256" scale="91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гр г</vt:lpstr>
      <vt:lpstr>'итог гр г'!Заголовки_для_печати</vt:lpstr>
      <vt:lpstr>'итог гр г'!Область_печати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2022-06-06T08:34:33Z</cp:lastPrinted>
  <dcterms:created xsi:type="dcterms:W3CDTF">1996-10-08T23:32:33Z</dcterms:created>
  <dcterms:modified xsi:type="dcterms:W3CDTF">2022-08-02T08:37:22Z</dcterms:modified>
</cp:coreProperties>
</file>