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E7694227-81ED-41AF-AC81-135E226B49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мнг г" sheetId="14" r:id="rId1"/>
  </sheets>
  <definedNames>
    <definedName name="_xlnm.Print_Titles" localSheetId="0">'мнг г'!$21:$22</definedName>
    <definedName name="_xlnm.Print_Area" localSheetId="0">'мнг г'!$A$1:$U$84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" i="14" l="1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T45" i="14" s="1"/>
  <c r="R46" i="14"/>
  <c r="T46" i="14" s="1"/>
  <c r="R47" i="14"/>
  <c r="T47" i="14" s="1"/>
  <c r="R48" i="14"/>
  <c r="R49" i="14"/>
  <c r="R50" i="14"/>
  <c r="R51" i="14"/>
  <c r="R52" i="14"/>
  <c r="R53" i="14"/>
  <c r="R54" i="14"/>
  <c r="T54" i="14" s="1"/>
  <c r="R55" i="14"/>
  <c r="T55" i="14" s="1"/>
  <c r="R56" i="14"/>
  <c r="R57" i="14"/>
  <c r="R58" i="14"/>
  <c r="R59" i="14"/>
  <c r="R60" i="14"/>
  <c r="T60" i="14" s="1"/>
  <c r="R61" i="14"/>
  <c r="R62" i="14"/>
  <c r="R23" i="14"/>
  <c r="T48" i="14"/>
  <c r="T49" i="14"/>
  <c r="T50" i="14"/>
  <c r="T52" i="14"/>
  <c r="T53" i="14"/>
  <c r="T56" i="14"/>
  <c r="T57" i="14"/>
  <c r="T58" i="14"/>
  <c r="T61" i="14"/>
  <c r="T62" i="14"/>
  <c r="R84" i="14"/>
  <c r="A84" i="14"/>
  <c r="F84" i="14"/>
  <c r="S49" i="14" l="1"/>
  <c r="S57" i="14"/>
  <c r="S54" i="14"/>
  <c r="S50" i="14"/>
  <c r="S47" i="14"/>
  <c r="S43" i="14"/>
  <c r="S62" i="14"/>
  <c r="S58" i="14"/>
  <c r="S55" i="14"/>
  <c r="S52" i="14"/>
  <c r="S48" i="14"/>
  <c r="S45" i="14"/>
  <c r="S51" i="14"/>
  <c r="S61" i="14"/>
  <c r="S44" i="14"/>
  <c r="S60" i="14"/>
  <c r="S56" i="14"/>
  <c r="S53" i="14"/>
  <c r="S59" i="14"/>
  <c r="S46" i="14"/>
  <c r="T44" i="14"/>
  <c r="T59" i="14"/>
  <c r="T51" i="14"/>
  <c r="T43" i="14"/>
  <c r="S25" i="14"/>
  <c r="S40" i="14"/>
  <c r="S33" i="14"/>
  <c r="S27" i="14"/>
  <c r="S41" i="14"/>
  <c r="S32" i="14"/>
  <c r="S39" i="14"/>
  <c r="S31" i="14"/>
  <c r="S38" i="14"/>
  <c r="S30" i="14"/>
  <c r="S37" i="14"/>
  <c r="S29" i="14"/>
  <c r="S36" i="14"/>
  <c r="S28" i="14"/>
  <c r="S35" i="14"/>
  <c r="S26" i="14"/>
  <c r="S42" i="14"/>
  <c r="S34" i="14"/>
  <c r="T24" i="14"/>
  <c r="T25" i="14"/>
  <c r="T27" i="14"/>
  <c r="T28" i="14"/>
  <c r="T30" i="14"/>
  <c r="T32" i="14"/>
  <c r="T33" i="14"/>
  <c r="T34" i="14"/>
  <c r="T35" i="14"/>
  <c r="T36" i="14"/>
  <c r="T37" i="14"/>
  <c r="T39" i="14"/>
  <c r="T40" i="14"/>
  <c r="T41" i="14"/>
  <c r="T42" i="14"/>
  <c r="U76" i="14"/>
  <c r="U75" i="14"/>
  <c r="U74" i="14"/>
  <c r="U73" i="14"/>
  <c r="U72" i="14"/>
  <c r="U71" i="14"/>
  <c r="U70" i="14"/>
  <c r="H77" i="14"/>
  <c r="H76" i="14"/>
  <c r="H75" i="14"/>
  <c r="H74" i="14"/>
  <c r="H73" i="14"/>
  <c r="T29" i="14" l="1"/>
  <c r="T26" i="14"/>
  <c r="T38" i="14"/>
  <c r="T31" i="14"/>
  <c r="S24" i="14"/>
  <c r="H72" i="14"/>
  <c r="H71" i="14" s="1"/>
</calcChain>
</file>

<file path=xl/sharedStrings.xml><?xml version="1.0" encoding="utf-8"?>
<sst xmlns="http://schemas.openxmlformats.org/spreadsheetml/2006/main" count="211" uniqueCount="131">
  <si>
    <t>ИНФОРМАЦИЯ О ЖЮРИ И ГСК СОРЕВНОВАНИЙ:</t>
  </si>
  <si>
    <t>ТЕХНИЧЕСКИЙ ДЕЛЕГАТ ФВСР:</t>
  </si>
  <si>
    <t>НОМЕР</t>
  </si>
  <si>
    <t>ФАМИЛИЯ ИМЯ</t>
  </si>
  <si>
    <t>МС</t>
  </si>
  <si>
    <t>КМС</t>
  </si>
  <si>
    <t>ГЛАВНЫЙ СУДЬЯ</t>
  </si>
  <si>
    <t>ТЕХНИЧЕСКИЕ ДАННЫЕ ТРАССЫ:</t>
  </si>
  <si>
    <t>МЕСТО</t>
  </si>
  <si>
    <t>ПРИМЕЧАНИЕ</t>
  </si>
  <si>
    <t>Удмуртская Республика</t>
  </si>
  <si>
    <t>НС</t>
  </si>
  <si>
    <t>ТЕРРИТОРИАЛЬНАЯ ПРИНАДЛЕЖНОСТЬ</t>
  </si>
  <si>
    <t>РЕЗУЛЬТАТ</t>
  </si>
  <si>
    <t>ОТСТАВАНИЕ</t>
  </si>
  <si>
    <t>ГЛАВНЫЙ СУДЬЯ:</t>
  </si>
  <si>
    <t>ГЛАВНЫЙ СЕКРЕТАРЬ:</t>
  </si>
  <si>
    <t>СУДЬЯ НА ФИНИШЕ:</t>
  </si>
  <si>
    <t>ГЛАВНЫЙ СЕКРЕТАРЬ</t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</si>
  <si>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</si>
  <si>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</si>
  <si>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Удмуртской Республики</t>
  </si>
  <si>
    <t>Самарская область</t>
  </si>
  <si>
    <t>Министерство по физической культуре и спорту Удмуртской Республики</t>
  </si>
  <si>
    <t>по велосипедному спорту</t>
  </si>
  <si>
    <t>КОД UCI</t>
  </si>
  <si>
    <t>РАЗРЯД,
ЗВАНИЕ</t>
  </si>
  <si>
    <t>СКОРОСТЬ км/ч</t>
  </si>
  <si>
    <t>ПОГОДНЫЕ УСЛОВИЯ</t>
  </si>
  <si>
    <t>СТАТИСТИКА ГОНКИ</t>
  </si>
  <si>
    <t>СУДЬЯ НА ФИНИШЕ</t>
  </si>
  <si>
    <t>ИТОГОВЫЙ ПРОТОКОЛ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</si>
  <si>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</si>
  <si>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НАЧАЛО ГОНКИ:</t>
  </si>
  <si>
    <t>ОКОНЧАНИЕ ГОНКИ:</t>
  </si>
  <si>
    <t>1 этап</t>
  </si>
  <si>
    <t>2 этап</t>
  </si>
  <si>
    <t>3 этап</t>
  </si>
  <si>
    <t>Свердловская область</t>
  </si>
  <si>
    <t>Температура:</t>
  </si>
  <si>
    <t>Влажность:</t>
  </si>
  <si>
    <t>Осадки:</t>
  </si>
  <si>
    <t>Ветер:</t>
  </si>
  <si>
    <t>НФ</t>
  </si>
  <si>
    <t>МСМК</t>
  </si>
  <si>
    <t>№ ВРВС: 0080671811Я</t>
  </si>
  <si>
    <t>ДЛИНА ДИСТАНЦИИ / ЭТАПОВ:</t>
  </si>
  <si>
    <t>НАЗВАНИЕ ТРАССЫ / РЕГ. НОМЕР:</t>
  </si>
  <si>
    <t>МАКСИМАЛЬНЫЙ ПЕРЕПАД (HD):</t>
  </si>
  <si>
    <t>СУММА ПЕРЕПАДОВ (ТС):</t>
  </si>
  <si>
    <t>ХАРИН В.В. (ВК, г. ИЖЕВСК)</t>
  </si>
  <si>
    <t>САДРОВ Е.В. (1К, г. ИЖЕВСК)</t>
  </si>
  <si>
    <t>ЖДАНОВ В.С. (1К, г. ИЖЕВСК)</t>
  </si>
  <si>
    <t>РЕЗУЛЬТАТ И МЕСТО НА ЭТАПАХ</t>
  </si>
  <si>
    <t>ДАТА РОЖД.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</si>
  <si>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</si>
  <si>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</si>
  <si>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</si>
  <si>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</si>
  <si>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</si>
  <si>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</si>
  <si>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</si>
  <si>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</si>
  <si>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</si>
  <si>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1 СР</t>
  </si>
  <si>
    <t>2 СР</t>
  </si>
  <si>
    <t>3 СР</t>
  </si>
  <si>
    <t>Шоссе - многодневная гонка</t>
  </si>
  <si>
    <t>ПЕРВЕНСТВО РОССИИ</t>
  </si>
  <si>
    <t>Юниоры 19-22 года</t>
  </si>
  <si>
    <t>№ ЕКП 2023: 31264</t>
  </si>
  <si>
    <t>5</t>
  </si>
  <si>
    <t>4 этап</t>
  </si>
  <si>
    <t>5 этап</t>
  </si>
  <si>
    <t>МИЛЛЕР Кирилл</t>
  </si>
  <si>
    <t>Тюменская область</t>
  </si>
  <si>
    <t>БЕЛЯНИН Андрей</t>
  </si>
  <si>
    <t>МАЛЬКОВ Кирилл</t>
  </si>
  <si>
    <t>Омская область</t>
  </si>
  <si>
    <t>САВЕКИН Даниил</t>
  </si>
  <si>
    <t>САВЕЛЬЕВ Денис</t>
  </si>
  <si>
    <t>ИЛЬИН Роман</t>
  </si>
  <si>
    <t>Московская область</t>
  </si>
  <si>
    <t>ГОМОЗКОВ Артем</t>
  </si>
  <si>
    <t>ХОМЯКОВ Артемий</t>
  </si>
  <si>
    <t>КАПУСТИН Кирилл</t>
  </si>
  <si>
    <t>БЕРЕЗНЯК Александр</t>
  </si>
  <si>
    <t>ОРЕХОВ Максим</t>
  </si>
  <si>
    <t>УЛЬЯНОВ Артем</t>
  </si>
  <si>
    <t>МАЛЬЦЕВ Даниил</t>
  </si>
  <si>
    <t>КОРМЩИКОВ Иван</t>
  </si>
  <si>
    <t>Кировская область</t>
  </si>
  <si>
    <t>МАЛИНОВСКИЙ Никита</t>
  </si>
  <si>
    <t>ДОКУЧАЕВ Михаил</t>
  </si>
  <si>
    <t>ВЬЮНОШЕВ Михаил</t>
  </si>
  <si>
    <t>СМЕТАНИН Владимир</t>
  </si>
  <si>
    <t>КОСАРЕВ Сергей</t>
  </si>
  <si>
    <t>Республика Башкортостан</t>
  </si>
  <si>
    <t>СЕРГЕЕВ Георгий</t>
  </si>
  <si>
    <t>КОРОВНИЧЕНКО Кирилл</t>
  </si>
  <si>
    <t>МИРОЛЮБОВ Яков</t>
  </si>
  <si>
    <t>ГАНСЕВИЧ Богдан</t>
  </si>
  <si>
    <t>МЕНЬШОВ Александр</t>
  </si>
  <si>
    <t>Орловская область</t>
  </si>
  <si>
    <t>РОМАНОВ Андрей</t>
  </si>
  <si>
    <t>САННИКОВ Илья</t>
  </si>
  <si>
    <t>ЗАКИРОВ Тимур</t>
  </si>
  <si>
    <t>ЕМЕЛЬЯНОВ Лев</t>
  </si>
  <si>
    <t>ЯКИМОВ Даниил</t>
  </si>
  <si>
    <t>БЛОХИН Иван</t>
  </si>
  <si>
    <t>ГУТОВСКИЙ Владислав</t>
  </si>
  <si>
    <t>САДЫКОВ Ильяс</t>
  </si>
  <si>
    <t>ПАЛАГИЧЕВ Иван</t>
  </si>
  <si>
    <t>МЕНЬШОВ Иван</t>
  </si>
  <si>
    <t>ПЛАКУШКИН Иван</t>
  </si>
  <si>
    <t>ЕСИК Артемий</t>
  </si>
  <si>
    <t>ВАСИЛЬЕВ Павел</t>
  </si>
  <si>
    <t>ШМАКАЕВ Кирилл</t>
  </si>
  <si>
    <t>Саратовская область</t>
  </si>
  <si>
    <t>ЮНУСОВ Артур</t>
  </si>
  <si>
    <t>Республика Татарстан</t>
  </si>
  <si>
    <t>КОРОБОВ Павел</t>
  </si>
  <si>
    <t>ЕРЕМИН Евгений</t>
  </si>
  <si>
    <t>ЗИМАРИН Матвей</t>
  </si>
  <si>
    <t>ВАСИЛЬЕВ Никита</t>
  </si>
  <si>
    <t>КРАСНОВ Иван</t>
  </si>
  <si>
    <t>ШИШКОВ Степан</t>
  </si>
  <si>
    <t>Санкт-Петербург</t>
  </si>
  <si>
    <t>Москва</t>
  </si>
  <si>
    <t>5 этап не стартовал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</si>
  <si>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31 ИЮЛЯ - 06 АВГУСТА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</si>
</sst>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&quot; км&quot;"/>
    <numFmt numFmtId="165" formatCode="yyyy"/>
    <numFmt numFmtId="166" formatCode="h:mm:ss.0"/>
    <numFmt numFmtId="167" formatCode="0.000"/>
    <numFmt numFmtId="168" formatCode="h:mm:ss.00"/>
    <numFmt numFmtId="169" formatCode="[$-F400]h:mm:ss\ AM/PM"/>
  </numFmts>
  <fonts count="4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79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" fillId="0" borderId="0"/>
    <xf numFmtId="0" fontId="42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63">
    <xf numFmtId="0" fontId="0" fillId="0" borderId="0" xfId="0">
      <alignment vertical="top" wrapText="1"/>
    </xf>
    <xf numFmtId="0" fontId="27" fillId="0" borderId="0" xfId="44" applyFont="1" applyAlignment="1">
      <alignment vertical="center"/>
    </xf>
    <xf numFmtId="0" fontId="29" fillId="0" borderId="0" xfId="44" applyFont="1" applyAlignment="1">
      <alignment vertical="center"/>
    </xf>
    <xf numFmtId="0" fontId="33" fillId="0" borderId="18" xfId="44" applyFont="1" applyBorder="1" applyAlignment="1">
      <alignment vertical="center"/>
    </xf>
    <xf numFmtId="0" fontId="26" fillId="0" borderId="19" xfId="44" applyFont="1" applyBorder="1" applyAlignment="1">
      <alignment horizontal="center" vertical="center"/>
    </xf>
    <xf numFmtId="0" fontId="22" fillId="0" borderId="19" xfId="44" applyBorder="1"/>
    <xf numFmtId="0" fontId="26" fillId="0" borderId="19" xfId="44" applyFont="1" applyBorder="1" applyAlignment="1">
      <alignment vertical="center"/>
    </xf>
    <xf numFmtId="0" fontId="26" fillId="0" borderId="19" xfId="44" applyFont="1" applyBorder="1" applyAlignment="1">
      <alignment horizontal="right" vertical="center"/>
    </xf>
    <xf numFmtId="0" fontId="36" fillId="0" borderId="20" xfId="44" applyFont="1" applyBorder="1" applyAlignment="1">
      <alignment horizontal="right" vertical="center"/>
    </xf>
    <xf numFmtId="0" fontId="35" fillId="0" borderId="21" xfId="44" applyFont="1" applyBorder="1" applyAlignment="1">
      <alignment horizontal="left" vertical="center"/>
    </xf>
    <xf numFmtId="0" fontId="26" fillId="0" borderId="22" xfId="44" applyFont="1" applyBorder="1" applyAlignment="1">
      <alignment horizontal="center" vertical="center"/>
    </xf>
    <xf numFmtId="0" fontId="26" fillId="0" borderId="22" xfId="44" applyFont="1" applyBorder="1" applyAlignment="1">
      <alignment vertical="center"/>
    </xf>
    <xf numFmtId="0" fontId="26" fillId="0" borderId="22" xfId="44" applyFont="1" applyBorder="1" applyAlignment="1">
      <alignment horizontal="right" vertical="center"/>
    </xf>
    <xf numFmtId="0" fontId="27" fillId="0" borderId="16" xfId="44" applyFont="1" applyBorder="1" applyAlignment="1">
      <alignment vertical="center"/>
    </xf>
    <xf numFmtId="0" fontId="27" fillId="0" borderId="0" xfId="44" applyFont="1" applyAlignment="1">
      <alignment horizontal="center" vertical="center"/>
    </xf>
    <xf numFmtId="0" fontId="35" fillId="0" borderId="24" xfId="44" applyFont="1" applyBorder="1" applyAlignment="1">
      <alignment vertical="center"/>
    </xf>
    <xf numFmtId="0" fontId="35" fillId="0" borderId="11" xfId="44" applyFont="1" applyBorder="1" applyAlignment="1">
      <alignment horizontal="center" vertical="center"/>
    </xf>
    <xf numFmtId="0" fontId="35" fillId="0" borderId="11" xfId="44" applyFont="1" applyBorder="1" applyAlignment="1">
      <alignment vertical="center"/>
    </xf>
    <xf numFmtId="0" fontId="26" fillId="0" borderId="11" xfId="44" applyFont="1" applyBorder="1" applyAlignment="1">
      <alignment vertical="center"/>
    </xf>
    <xf numFmtId="0" fontId="26" fillId="0" borderId="11" xfId="44" applyFont="1" applyBorder="1" applyAlignment="1">
      <alignment horizontal="right" vertical="center"/>
    </xf>
    <xf numFmtId="0" fontId="35" fillId="0" borderId="10" xfId="44" applyFont="1" applyBorder="1" applyAlignment="1">
      <alignment horizontal="left" vertical="center"/>
    </xf>
    <xf numFmtId="164" fontId="26" fillId="0" borderId="25" xfId="44" applyNumberFormat="1" applyFont="1" applyBorder="1" applyAlignment="1">
      <alignment horizontal="right" vertical="center"/>
    </xf>
    <xf numFmtId="0" fontId="27" fillId="0" borderId="11" xfId="44" applyFont="1" applyBorder="1" applyAlignment="1">
      <alignment vertical="center"/>
    </xf>
    <xf numFmtId="0" fontId="26" fillId="0" borderId="12" xfId="44" applyFont="1" applyBorder="1" applyAlignment="1">
      <alignment horizontal="right" vertical="center"/>
    </xf>
    <xf numFmtId="0" fontId="27" fillId="0" borderId="17" xfId="44" applyFont="1" applyBorder="1" applyAlignment="1">
      <alignment vertical="center"/>
    </xf>
    <xf numFmtId="0" fontId="37" fillId="0" borderId="0" xfId="44" applyFont="1" applyAlignment="1">
      <alignment vertical="center"/>
    </xf>
    <xf numFmtId="0" fontId="32" fillId="0" borderId="26" xfId="44" applyFont="1" applyBorder="1" applyAlignment="1">
      <alignment horizontal="center" vertical="center" wrapText="1"/>
    </xf>
    <xf numFmtId="0" fontId="38" fillId="0" borderId="27" xfId="44" applyFont="1" applyBorder="1" applyAlignment="1">
      <alignment horizontal="center" vertical="center"/>
    </xf>
    <xf numFmtId="0" fontId="39" fillId="0" borderId="27" xfId="45" applyFont="1" applyBorder="1" applyAlignment="1">
      <alignment vertical="center" wrapText="1"/>
    </xf>
    <xf numFmtId="165" fontId="38" fillId="0" borderId="27" xfId="44" applyNumberFormat="1" applyFont="1" applyBorder="1" applyAlignment="1">
      <alignment horizontal="center" vertical="center" wrapText="1"/>
    </xf>
    <xf numFmtId="166" fontId="38" fillId="0" borderId="27" xfId="44" applyNumberFormat="1" applyFont="1" applyBorder="1" applyAlignment="1">
      <alignment horizontal="center" vertical="center"/>
    </xf>
    <xf numFmtId="167" fontId="38" fillId="0" borderId="27" xfId="44" applyNumberFormat="1" applyFont="1" applyBorder="1" applyAlignment="1">
      <alignment horizontal="center" vertical="center"/>
    </xf>
    <xf numFmtId="0" fontId="41" fillId="0" borderId="0" xfId="44" applyFont="1" applyAlignment="1">
      <alignment vertical="center"/>
    </xf>
    <xf numFmtId="0" fontId="38" fillId="0" borderId="28" xfId="44" applyFont="1" applyBorder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22" xfId="44" applyFont="1" applyBorder="1" applyAlignment="1">
      <alignment vertical="center"/>
    </xf>
    <xf numFmtId="0" fontId="27" fillId="0" borderId="19" xfId="44" applyFont="1" applyBorder="1" applyAlignment="1">
      <alignment vertical="center"/>
    </xf>
    <xf numFmtId="0" fontId="26" fillId="0" borderId="11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6" fillId="0" borderId="23" xfId="44" applyFont="1" applyBorder="1" applyAlignment="1">
      <alignment horizontal="right" vertical="center"/>
    </xf>
    <xf numFmtId="0" fontId="27" fillId="0" borderId="19" xfId="44" applyFont="1" applyBorder="1" applyAlignment="1">
      <alignment horizontal="center" vertical="center"/>
    </xf>
    <xf numFmtId="0" fontId="38" fillId="0" borderId="0" xfId="44" applyFont="1" applyAlignment="1">
      <alignment horizontal="center" vertical="center"/>
    </xf>
    <xf numFmtId="168" fontId="27" fillId="0" borderId="0" xfId="44" applyNumberFormat="1" applyFont="1" applyAlignment="1">
      <alignment horizontal="center" vertical="center"/>
    </xf>
    <xf numFmtId="0" fontId="35" fillId="0" borderId="19" xfId="44" applyFont="1" applyBorder="1" applyAlignment="1">
      <alignment horizontal="right" vertical="center"/>
    </xf>
    <xf numFmtId="0" fontId="35" fillId="0" borderId="22" xfId="44" applyFont="1" applyBorder="1" applyAlignment="1">
      <alignment horizontal="right" vertical="center"/>
    </xf>
    <xf numFmtId="0" fontId="35" fillId="0" borderId="11" xfId="44" applyFont="1" applyBorder="1" applyAlignment="1">
      <alignment horizontal="left" vertical="center"/>
    </xf>
    <xf numFmtId="49" fontId="26" fillId="0" borderId="25" xfId="44" applyNumberFormat="1" applyFont="1" applyBorder="1" applyAlignment="1">
      <alignment horizontal="right" vertical="center"/>
    </xf>
    <xf numFmtId="0" fontId="38" fillId="0" borderId="16" xfId="44" applyFont="1" applyBorder="1" applyAlignment="1">
      <alignment horizontal="center" vertical="center"/>
    </xf>
    <xf numFmtId="0" fontId="36" fillId="0" borderId="0" xfId="44" applyFont="1" applyAlignment="1">
      <alignment horizontal="left" vertical="center" wrapText="1"/>
    </xf>
    <xf numFmtId="0" fontId="40" fillId="0" borderId="0" xfId="46" applyFont="1" applyAlignment="1">
      <alignment horizontal="center" vertical="center" wrapText="1"/>
    </xf>
    <xf numFmtId="165" fontId="38" fillId="0" borderId="0" xfId="44" applyNumberFormat="1" applyFont="1" applyAlignment="1">
      <alignment horizontal="left" vertical="center" wrapText="1"/>
    </xf>
    <xf numFmtId="0" fontId="44" fillId="0" borderId="0" xfId="44" applyFont="1" applyAlignment="1">
      <alignment vertical="center" wrapText="1"/>
    </xf>
    <xf numFmtId="0" fontId="44" fillId="0" borderId="17" xfId="44" applyFont="1" applyBorder="1" applyAlignment="1">
      <alignment vertical="center" wrapText="1"/>
    </xf>
    <xf numFmtId="0" fontId="35" fillId="33" borderId="33" xfId="0" applyFont="1" applyFill="1" applyBorder="1" applyAlignment="1">
      <alignment vertical="center"/>
    </xf>
    <xf numFmtId="0" fontId="26" fillId="0" borderId="19" xfId="0" applyFont="1" applyBorder="1" applyAlignment="1">
      <alignment vertical="center"/>
    </xf>
    <xf numFmtId="2" fontId="26" fillId="0" borderId="19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22" xfId="0" applyFont="1" applyBorder="1" applyAlignment="1">
      <alignment vertical="center"/>
    </xf>
    <xf numFmtId="49" fontId="26" fillId="0" borderId="22" xfId="0" applyNumberFormat="1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vertical="center"/>
    </xf>
    <xf numFmtId="49" fontId="26" fillId="0" borderId="12" xfId="0" applyNumberFormat="1" applyFont="1" applyBorder="1" applyAlignment="1">
      <alignment horizontal="center" vertical="center"/>
    </xf>
    <xf numFmtId="9" fontId="26" fillId="0" borderId="11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2" fontId="26" fillId="0" borderId="35" xfId="0" applyNumberFormat="1" applyFont="1" applyBorder="1" applyAlignment="1">
      <alignment vertical="center"/>
    </xf>
    <xf numFmtId="0" fontId="32" fillId="0" borderId="16" xfId="44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5" fillId="0" borderId="29" xfId="44" applyFont="1" applyBorder="1" applyAlignment="1">
      <alignment vertical="center"/>
    </xf>
    <xf numFmtId="0" fontId="26" fillId="0" borderId="30" xfId="44" applyFont="1" applyBorder="1" applyAlignment="1">
      <alignment horizontal="center" vertical="center"/>
    </xf>
    <xf numFmtId="0" fontId="26" fillId="0" borderId="30" xfId="44" applyFont="1" applyBorder="1" applyAlignment="1">
      <alignment horizontal="right" vertical="center"/>
    </xf>
    <xf numFmtId="0" fontId="27" fillId="0" borderId="30" xfId="44" applyFont="1" applyBorder="1" applyAlignment="1">
      <alignment vertical="center"/>
    </xf>
    <xf numFmtId="0" fontId="35" fillId="0" borderId="36" xfId="44" applyFont="1" applyBorder="1" applyAlignment="1">
      <alignment horizontal="left" vertical="center"/>
    </xf>
    <xf numFmtId="0" fontId="35" fillId="0" borderId="30" xfId="44" applyFont="1" applyBorder="1" applyAlignment="1">
      <alignment horizontal="left" vertical="center"/>
    </xf>
    <xf numFmtId="49" fontId="26" fillId="0" borderId="31" xfId="44" applyNumberFormat="1" applyFont="1" applyBorder="1" applyAlignment="1">
      <alignment horizontal="right" vertical="center"/>
    </xf>
    <xf numFmtId="0" fontId="32" fillId="0" borderId="40" xfId="44" applyFont="1" applyBorder="1" applyAlignment="1">
      <alignment horizontal="center" vertical="center" wrapText="1"/>
    </xf>
    <xf numFmtId="0" fontId="38" fillId="0" borderId="41" xfId="44" applyFont="1" applyBorder="1" applyAlignment="1">
      <alignment horizontal="center" vertical="center"/>
    </xf>
    <xf numFmtId="0" fontId="39" fillId="0" borderId="41" xfId="45" applyFont="1" applyBorder="1" applyAlignment="1">
      <alignment vertical="center" wrapText="1"/>
    </xf>
    <xf numFmtId="165" fontId="38" fillId="0" borderId="41" xfId="44" applyNumberFormat="1" applyFont="1" applyBorder="1" applyAlignment="1">
      <alignment horizontal="center" vertical="center" wrapText="1"/>
    </xf>
    <xf numFmtId="166" fontId="38" fillId="0" borderId="41" xfId="44" applyNumberFormat="1" applyFont="1" applyBorder="1" applyAlignment="1">
      <alignment horizontal="center" vertical="center"/>
    </xf>
    <xf numFmtId="167" fontId="38" fillId="0" borderId="41" xfId="44" applyNumberFormat="1" applyFont="1" applyBorder="1" applyAlignment="1">
      <alignment horizontal="center" vertical="center"/>
    </xf>
    <xf numFmtId="49" fontId="26" fillId="0" borderId="19" xfId="44" applyNumberFormat="1" applyFont="1" applyBorder="1" applyAlignment="1">
      <alignment horizontal="center" vertical="center"/>
    </xf>
    <xf numFmtId="49" fontId="26" fillId="0" borderId="0" xfId="44" applyNumberFormat="1" applyFont="1" applyBorder="1" applyAlignment="1">
      <alignment horizontal="center" vertical="center"/>
    </xf>
    <xf numFmtId="0" fontId="27" fillId="0" borderId="0" xfId="44" applyFont="1" applyBorder="1" applyAlignment="1">
      <alignment vertical="center"/>
    </xf>
    <xf numFmtId="49" fontId="26" fillId="0" borderId="22" xfId="44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/>
    </xf>
    <xf numFmtId="2" fontId="27" fillId="0" borderId="10" xfId="0" applyNumberFormat="1" applyFont="1" applyBorder="1" applyAlignment="1">
      <alignment vertical="center"/>
    </xf>
    <xf numFmtId="0" fontId="27" fillId="0" borderId="25" xfId="0" applyFont="1" applyBorder="1" applyAlignment="1">
      <alignment horizontal="left" vertical="center"/>
    </xf>
    <xf numFmtId="0" fontId="38" fillId="0" borderId="30" xfId="44" applyFont="1" applyBorder="1" applyAlignment="1">
      <alignment horizontal="center" vertical="center"/>
    </xf>
    <xf numFmtId="0" fontId="27" fillId="0" borderId="0" xfId="44" applyFont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19" xfId="44" applyFont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167" fontId="38" fillId="0" borderId="27" xfId="0" applyNumberFormat="1" applyFont="1" applyBorder="1" applyAlignment="1">
      <alignment horizontal="center" vertical="center"/>
    </xf>
    <xf numFmtId="1" fontId="40" fillId="0" borderId="27" xfId="46" applyNumberFormat="1" applyFont="1" applyBorder="1" applyAlignment="1">
      <alignment horizontal="center" vertical="center" wrapText="1"/>
    </xf>
    <xf numFmtId="1" fontId="40" fillId="0" borderId="41" xfId="46" applyNumberFormat="1" applyFont="1" applyBorder="1" applyAlignment="1">
      <alignment horizontal="center" vertical="center" wrapText="1"/>
    </xf>
    <xf numFmtId="0" fontId="27" fillId="0" borderId="16" xfId="44" applyFont="1" applyBorder="1" applyAlignment="1">
      <alignment horizontal="center" vertical="center"/>
    </xf>
    <xf numFmtId="0" fontId="27" fillId="0" borderId="17" xfId="44" applyFont="1" applyBorder="1" applyAlignment="1">
      <alignment horizontal="center" vertical="center"/>
    </xf>
    <xf numFmtId="0" fontId="27" fillId="0" borderId="0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27" fillId="0" borderId="0" xfId="44" applyFont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19" xfId="44" applyFont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169" fontId="38" fillId="0" borderId="27" xfId="44" applyNumberFormat="1" applyFont="1" applyBorder="1" applyAlignment="1">
      <alignment horizontal="center" vertical="center"/>
    </xf>
    <xf numFmtId="0" fontId="40" fillId="0" borderId="27" xfId="46" applyFont="1" applyBorder="1" applyAlignment="1">
      <alignment horizontal="center" vertical="center" wrapText="1"/>
    </xf>
    <xf numFmtId="0" fontId="40" fillId="0" borderId="41" xfId="46" applyFont="1" applyBorder="1" applyAlignment="1">
      <alignment horizontal="center" vertical="center" wrapText="1"/>
    </xf>
    <xf numFmtId="0" fontId="41" fillId="0" borderId="42" xfId="44" applyFont="1" applyBorder="1" applyAlignment="1">
      <alignment vertical="center"/>
    </xf>
    <xf numFmtId="0" fontId="35" fillId="33" borderId="32" xfId="0" applyFont="1" applyFill="1" applyBorder="1" applyAlignment="1">
      <alignment horizontal="center" vertical="center"/>
    </xf>
    <xf numFmtId="0" fontId="35" fillId="33" borderId="33" xfId="0" applyFont="1" applyFill="1" applyBorder="1" applyAlignment="1">
      <alignment horizontal="center" vertical="center"/>
    </xf>
    <xf numFmtId="0" fontId="38" fillId="0" borderId="29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38" fillId="0" borderId="31" xfId="44" applyFont="1" applyBorder="1" applyAlignment="1">
      <alignment horizontal="center" vertical="center"/>
    </xf>
    <xf numFmtId="0" fontId="27" fillId="0" borderId="16" xfId="44" applyFont="1" applyBorder="1" applyAlignment="1">
      <alignment horizontal="center" vertical="center"/>
    </xf>
    <xf numFmtId="0" fontId="27" fillId="0" borderId="0" xfId="44" applyFont="1" applyAlignment="1">
      <alignment horizontal="center" vertical="center"/>
    </xf>
    <xf numFmtId="0" fontId="27" fillId="0" borderId="17" xfId="44" applyFont="1" applyBorder="1" applyAlignment="1">
      <alignment horizontal="center" vertical="center"/>
    </xf>
    <xf numFmtId="0" fontId="27" fillId="0" borderId="21" xfId="44" applyFont="1" applyBorder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23" xfId="44" applyFont="1" applyBorder="1" applyAlignment="1">
      <alignment horizontal="center" vertical="center"/>
    </xf>
    <xf numFmtId="0" fontId="27" fillId="0" borderId="18" xfId="44" applyFont="1" applyBorder="1" applyAlignment="1">
      <alignment horizontal="center" vertical="center"/>
    </xf>
    <xf numFmtId="0" fontId="27" fillId="0" borderId="19" xfId="44" applyFont="1" applyBorder="1" applyAlignment="1">
      <alignment horizontal="center" vertical="center"/>
    </xf>
    <xf numFmtId="0" fontId="27" fillId="0" borderId="20" xfId="44" applyFont="1" applyBorder="1" applyAlignment="1">
      <alignment horizontal="center" vertical="center"/>
    </xf>
    <xf numFmtId="0" fontId="36" fillId="33" borderId="24" xfId="44" applyFont="1" applyFill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6" fillId="33" borderId="25" xfId="44" applyFont="1" applyFill="1" applyBorder="1" applyAlignment="1">
      <alignment horizontal="center" vertical="center"/>
    </xf>
    <xf numFmtId="0" fontId="23" fillId="33" borderId="38" xfId="43" applyFont="1" applyFill="1" applyBorder="1" applyAlignment="1">
      <alignment horizontal="center" vertical="center" wrapText="1"/>
    </xf>
    <xf numFmtId="0" fontId="23" fillId="33" borderId="27" xfId="43" applyFont="1" applyFill="1" applyBorder="1" applyAlignment="1">
      <alignment horizontal="center" vertical="center" wrapText="1"/>
    </xf>
    <xf numFmtId="0" fontId="23" fillId="33" borderId="39" xfId="44" applyFont="1" applyFill="1" applyBorder="1" applyAlignment="1">
      <alignment horizontal="center" vertical="center" wrapText="1"/>
    </xf>
    <xf numFmtId="0" fontId="23" fillId="33" borderId="28" xfId="44" applyFont="1" applyFill="1" applyBorder="1" applyAlignment="1">
      <alignment horizontal="center" vertical="center" wrapText="1"/>
    </xf>
    <xf numFmtId="0" fontId="23" fillId="33" borderId="43" xfId="43" applyFont="1" applyFill="1" applyBorder="1" applyAlignment="1">
      <alignment horizontal="center" vertical="center" wrapText="1"/>
    </xf>
    <xf numFmtId="0" fontId="23" fillId="33" borderId="33" xfId="43" applyFont="1" applyFill="1" applyBorder="1" applyAlignment="1">
      <alignment horizontal="center" vertical="center" wrapText="1"/>
    </xf>
    <xf numFmtId="0" fontId="23" fillId="33" borderId="44" xfId="43" applyFont="1" applyFill="1" applyBorder="1" applyAlignment="1">
      <alignment horizontal="center" vertical="center" wrapText="1"/>
    </xf>
    <xf numFmtId="0" fontId="35" fillId="33" borderId="34" xfId="0" applyFont="1" applyFill="1" applyBorder="1" applyAlignment="1">
      <alignment horizontal="center" vertical="center"/>
    </xf>
    <xf numFmtId="0" fontId="28" fillId="0" borderId="0" xfId="44" applyFont="1" applyAlignment="1">
      <alignment horizontal="center" vertical="center"/>
    </xf>
    <xf numFmtId="0" fontId="29" fillId="0" borderId="0" xfId="44" applyFont="1" applyAlignment="1">
      <alignment horizontal="center" vertical="center"/>
    </xf>
    <xf numFmtId="0" fontId="26" fillId="0" borderId="0" xfId="44" applyFont="1" applyAlignment="1">
      <alignment horizontal="center" vertical="center"/>
    </xf>
    <xf numFmtId="0" fontId="35" fillId="33" borderId="24" xfId="44" applyFont="1" applyFill="1" applyBorder="1" applyAlignment="1">
      <alignment horizontal="center" vertical="center"/>
    </xf>
    <xf numFmtId="0" fontId="35" fillId="33" borderId="11" xfId="44" applyFont="1" applyFill="1" applyBorder="1" applyAlignment="1">
      <alignment horizontal="center" vertical="center"/>
    </xf>
    <xf numFmtId="0" fontId="35" fillId="33" borderId="12" xfId="44" applyFont="1" applyFill="1" applyBorder="1" applyAlignment="1">
      <alignment horizontal="center" vertical="center"/>
    </xf>
    <xf numFmtId="0" fontId="35" fillId="33" borderId="10" xfId="44" applyFont="1" applyFill="1" applyBorder="1" applyAlignment="1">
      <alignment horizontal="center" vertical="center"/>
    </xf>
    <xf numFmtId="0" fontId="35" fillId="33" borderId="25" xfId="44" applyFont="1" applyFill="1" applyBorder="1" applyAlignment="1">
      <alignment horizontal="center" vertical="center"/>
    </xf>
    <xf numFmtId="0" fontId="23" fillId="33" borderId="37" xfId="44" applyFont="1" applyFill="1" applyBorder="1" applyAlignment="1">
      <alignment horizontal="center" vertical="center"/>
    </xf>
    <xf numFmtId="0" fontId="23" fillId="33" borderId="26" xfId="44" applyFont="1" applyFill="1" applyBorder="1" applyAlignment="1">
      <alignment horizontal="center" vertical="center"/>
    </xf>
    <xf numFmtId="0" fontId="30" fillId="0" borderId="0" xfId="44" applyFont="1" applyAlignment="1">
      <alignment horizontal="center" vertical="center"/>
    </xf>
    <xf numFmtId="0" fontId="31" fillId="0" borderId="13" xfId="44" applyFont="1" applyBorder="1" applyAlignment="1">
      <alignment horizontal="center" vertical="center"/>
    </xf>
    <xf numFmtId="0" fontId="31" fillId="0" borderId="14" xfId="44" applyFont="1" applyBorder="1" applyAlignment="1">
      <alignment horizontal="center" vertical="center"/>
    </xf>
    <xf numFmtId="0" fontId="31" fillId="0" borderId="15" xfId="44" applyFont="1" applyBorder="1" applyAlignment="1">
      <alignment horizontal="center" vertical="center"/>
    </xf>
    <xf numFmtId="0" fontId="32" fillId="0" borderId="16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</cellXfs>
  <cellStyles count="179">
    <cellStyle name="20% — акцент1" xfId="19" builtinId="30" customBuiltin="1"/>
    <cellStyle name="20% - Акцент1 2" xfId="47" xr:uid="{00000000-0005-0000-0000-000001000000}"/>
    <cellStyle name="20% - Акцент1 2 2" xfId="116" xr:uid="{00000000-0005-0000-0000-000002000000}"/>
    <cellStyle name="20% - Акцент1 3" xfId="48" xr:uid="{00000000-0005-0000-0000-000003000000}"/>
    <cellStyle name="20% - Акцент1 3 2" xfId="117" xr:uid="{00000000-0005-0000-0000-000004000000}"/>
    <cellStyle name="20% - Акцент1 4" xfId="88" xr:uid="{00000000-0005-0000-0000-000005000000}"/>
    <cellStyle name="20% - Акцент1 4 2" xfId="153" xr:uid="{00000000-0005-0000-0000-000006000000}"/>
    <cellStyle name="20% - Акцент1 5" xfId="102" xr:uid="{00000000-0005-0000-0000-000007000000}"/>
    <cellStyle name="20% - Акцент1 6" xfId="167" xr:uid="{00000000-0005-0000-0000-000008000000}"/>
    <cellStyle name="20% — акцент2" xfId="23" builtinId="34" customBuiltin="1"/>
    <cellStyle name="20% - Акцент2 2" xfId="49" xr:uid="{00000000-0005-0000-0000-00000A000000}"/>
    <cellStyle name="20% - Акцент2 2 2" xfId="118" xr:uid="{00000000-0005-0000-0000-00000B000000}"/>
    <cellStyle name="20% - Акцент2 3" xfId="50" xr:uid="{00000000-0005-0000-0000-00000C000000}"/>
    <cellStyle name="20% - Акцент2 3 2" xfId="119" xr:uid="{00000000-0005-0000-0000-00000D000000}"/>
    <cellStyle name="20% - Акцент2 4" xfId="90" xr:uid="{00000000-0005-0000-0000-00000E000000}"/>
    <cellStyle name="20% - Акцент2 4 2" xfId="155" xr:uid="{00000000-0005-0000-0000-00000F000000}"/>
    <cellStyle name="20% - Акцент2 5" xfId="104" xr:uid="{00000000-0005-0000-0000-000010000000}"/>
    <cellStyle name="20% - Акцент2 6" xfId="169" xr:uid="{00000000-0005-0000-0000-000011000000}"/>
    <cellStyle name="20% — акцент3" xfId="27" builtinId="38" customBuiltin="1"/>
    <cellStyle name="20% - Акцент3 2" xfId="51" xr:uid="{00000000-0005-0000-0000-000013000000}"/>
    <cellStyle name="20% - Акцент3 2 2" xfId="120" xr:uid="{00000000-0005-0000-0000-000014000000}"/>
    <cellStyle name="20% - Акцент3 3" xfId="52" xr:uid="{00000000-0005-0000-0000-000015000000}"/>
    <cellStyle name="20% - Акцент3 3 2" xfId="121" xr:uid="{00000000-0005-0000-0000-000016000000}"/>
    <cellStyle name="20% - Акцент3 4" xfId="92" xr:uid="{00000000-0005-0000-0000-000017000000}"/>
    <cellStyle name="20% - Акцент3 4 2" xfId="157" xr:uid="{00000000-0005-0000-0000-000018000000}"/>
    <cellStyle name="20% - Акцент3 5" xfId="106" xr:uid="{00000000-0005-0000-0000-000019000000}"/>
    <cellStyle name="20% - Акцент3 6" xfId="171" xr:uid="{00000000-0005-0000-0000-00001A000000}"/>
    <cellStyle name="20% — акцент4" xfId="31" builtinId="42" customBuiltin="1"/>
    <cellStyle name="20% - Акцент4 2" xfId="53" xr:uid="{00000000-0005-0000-0000-00001C000000}"/>
    <cellStyle name="20% - Акцент4 2 2" xfId="122" xr:uid="{00000000-0005-0000-0000-00001D000000}"/>
    <cellStyle name="20% - Акцент4 3" xfId="54" xr:uid="{00000000-0005-0000-0000-00001E000000}"/>
    <cellStyle name="20% - Акцент4 3 2" xfId="123" xr:uid="{00000000-0005-0000-0000-00001F000000}"/>
    <cellStyle name="20% - Акцент4 4" xfId="94" xr:uid="{00000000-0005-0000-0000-000020000000}"/>
    <cellStyle name="20% - Акцент4 4 2" xfId="159" xr:uid="{00000000-0005-0000-0000-000021000000}"/>
    <cellStyle name="20% - Акцент4 5" xfId="108" xr:uid="{00000000-0005-0000-0000-000022000000}"/>
    <cellStyle name="20% - Акцент4 6" xfId="173" xr:uid="{00000000-0005-0000-0000-000023000000}"/>
    <cellStyle name="20% — акцент5" xfId="35" builtinId="46" customBuiltin="1"/>
    <cellStyle name="20% - Акцент5 2" xfId="55" xr:uid="{00000000-0005-0000-0000-000025000000}"/>
    <cellStyle name="20% - Акцент5 2 2" xfId="124" xr:uid="{00000000-0005-0000-0000-000026000000}"/>
    <cellStyle name="20% - Акцент5 3" xfId="56" xr:uid="{00000000-0005-0000-0000-000027000000}"/>
    <cellStyle name="20% - Акцент5 3 2" xfId="125" xr:uid="{00000000-0005-0000-0000-000028000000}"/>
    <cellStyle name="20% - Акцент5 4" xfId="96" xr:uid="{00000000-0005-0000-0000-000029000000}"/>
    <cellStyle name="20% - Акцент5 4 2" xfId="161" xr:uid="{00000000-0005-0000-0000-00002A000000}"/>
    <cellStyle name="20% - Акцент5 5" xfId="110" xr:uid="{00000000-0005-0000-0000-00002B000000}"/>
    <cellStyle name="20% - Акцент5 6" xfId="175" xr:uid="{00000000-0005-0000-0000-00002C000000}"/>
    <cellStyle name="20% — акцент6" xfId="39" builtinId="50" customBuiltin="1"/>
    <cellStyle name="20% - Акцент6 2" xfId="57" xr:uid="{00000000-0005-0000-0000-00002E000000}"/>
    <cellStyle name="20% - Акцент6 2 2" xfId="126" xr:uid="{00000000-0005-0000-0000-00002F000000}"/>
    <cellStyle name="20% - Акцент6 3" xfId="58" xr:uid="{00000000-0005-0000-0000-000030000000}"/>
    <cellStyle name="20% - Акцент6 3 2" xfId="127" xr:uid="{00000000-0005-0000-0000-000031000000}"/>
    <cellStyle name="20% - Акцент6 4" xfId="98" xr:uid="{00000000-0005-0000-0000-000032000000}"/>
    <cellStyle name="20% - Акцент6 4 2" xfId="163" xr:uid="{00000000-0005-0000-0000-000033000000}"/>
    <cellStyle name="20% - Акцент6 5" xfId="112" xr:uid="{00000000-0005-0000-0000-000034000000}"/>
    <cellStyle name="20% - Акцент6 6" xfId="177" xr:uid="{00000000-0005-0000-0000-000035000000}"/>
    <cellStyle name="40% — акцент1" xfId="20" builtinId="31" customBuiltin="1"/>
    <cellStyle name="40% - Акцент1 2" xfId="59" xr:uid="{00000000-0005-0000-0000-000037000000}"/>
    <cellStyle name="40% - Акцент1 2 2" xfId="128" xr:uid="{00000000-0005-0000-0000-000038000000}"/>
    <cellStyle name="40% - Акцент1 3" xfId="60" xr:uid="{00000000-0005-0000-0000-000039000000}"/>
    <cellStyle name="40% - Акцент1 3 2" xfId="129" xr:uid="{00000000-0005-0000-0000-00003A000000}"/>
    <cellStyle name="40% - Акцент1 4" xfId="89" xr:uid="{00000000-0005-0000-0000-00003B000000}"/>
    <cellStyle name="40% - Акцент1 4 2" xfId="154" xr:uid="{00000000-0005-0000-0000-00003C000000}"/>
    <cellStyle name="40% - Акцент1 5" xfId="103" xr:uid="{00000000-0005-0000-0000-00003D000000}"/>
    <cellStyle name="40% - Акцент1 6" xfId="168" xr:uid="{00000000-0005-0000-0000-00003E000000}"/>
    <cellStyle name="40% — акцент2" xfId="24" builtinId="35" customBuiltin="1"/>
    <cellStyle name="40% - Акцент2 2" xfId="61" xr:uid="{00000000-0005-0000-0000-000040000000}"/>
    <cellStyle name="40% - Акцент2 2 2" xfId="130" xr:uid="{00000000-0005-0000-0000-000041000000}"/>
    <cellStyle name="40% - Акцент2 3" xfId="62" xr:uid="{00000000-0005-0000-0000-000042000000}"/>
    <cellStyle name="40% - Акцент2 3 2" xfId="131" xr:uid="{00000000-0005-0000-0000-000043000000}"/>
    <cellStyle name="40% - Акцент2 4" xfId="91" xr:uid="{00000000-0005-0000-0000-000044000000}"/>
    <cellStyle name="40% - Акцент2 4 2" xfId="156" xr:uid="{00000000-0005-0000-0000-000045000000}"/>
    <cellStyle name="40% - Акцент2 5" xfId="105" xr:uid="{00000000-0005-0000-0000-000046000000}"/>
    <cellStyle name="40% - Акцент2 6" xfId="170" xr:uid="{00000000-0005-0000-0000-000047000000}"/>
    <cellStyle name="40% — акцент3" xfId="28" builtinId="39" customBuiltin="1"/>
    <cellStyle name="40% - Акцент3 2" xfId="63" xr:uid="{00000000-0005-0000-0000-000049000000}"/>
    <cellStyle name="40% - Акцент3 2 2" xfId="132" xr:uid="{00000000-0005-0000-0000-00004A000000}"/>
    <cellStyle name="40% - Акцент3 3" xfId="64" xr:uid="{00000000-0005-0000-0000-00004B000000}"/>
    <cellStyle name="40% - Акцент3 3 2" xfId="133" xr:uid="{00000000-0005-0000-0000-00004C000000}"/>
    <cellStyle name="40% - Акцент3 4" xfId="93" xr:uid="{00000000-0005-0000-0000-00004D000000}"/>
    <cellStyle name="40% - Акцент3 4 2" xfId="158" xr:uid="{00000000-0005-0000-0000-00004E000000}"/>
    <cellStyle name="40% - Акцент3 5" xfId="107" xr:uid="{00000000-0005-0000-0000-00004F000000}"/>
    <cellStyle name="40% - Акцент3 6" xfId="172" xr:uid="{00000000-0005-0000-0000-000050000000}"/>
    <cellStyle name="40% — акцент4" xfId="32" builtinId="43" customBuiltin="1"/>
    <cellStyle name="40% - Акцент4 2" xfId="65" xr:uid="{00000000-0005-0000-0000-000052000000}"/>
    <cellStyle name="40% - Акцент4 2 2" xfId="134" xr:uid="{00000000-0005-0000-0000-000053000000}"/>
    <cellStyle name="40% - Акцент4 3" xfId="66" xr:uid="{00000000-0005-0000-0000-000054000000}"/>
    <cellStyle name="40% - Акцент4 3 2" xfId="135" xr:uid="{00000000-0005-0000-0000-000055000000}"/>
    <cellStyle name="40% - Акцент4 4" xfId="95" xr:uid="{00000000-0005-0000-0000-000056000000}"/>
    <cellStyle name="40% - Акцент4 4 2" xfId="160" xr:uid="{00000000-0005-0000-0000-000057000000}"/>
    <cellStyle name="40% - Акцент4 5" xfId="109" xr:uid="{00000000-0005-0000-0000-000058000000}"/>
    <cellStyle name="40% - Акцент4 6" xfId="174" xr:uid="{00000000-0005-0000-0000-000059000000}"/>
    <cellStyle name="40% — акцент5" xfId="36" builtinId="47" customBuiltin="1"/>
    <cellStyle name="40% - Акцент5 2" xfId="67" xr:uid="{00000000-0005-0000-0000-00005B000000}"/>
    <cellStyle name="40% - Акцент5 2 2" xfId="136" xr:uid="{00000000-0005-0000-0000-00005C000000}"/>
    <cellStyle name="40% - Акцент5 3" xfId="68" xr:uid="{00000000-0005-0000-0000-00005D000000}"/>
    <cellStyle name="40% - Акцент5 3 2" xfId="137" xr:uid="{00000000-0005-0000-0000-00005E000000}"/>
    <cellStyle name="40% - Акцент5 4" xfId="97" xr:uid="{00000000-0005-0000-0000-00005F000000}"/>
    <cellStyle name="40% - Акцент5 4 2" xfId="162" xr:uid="{00000000-0005-0000-0000-000060000000}"/>
    <cellStyle name="40% - Акцент5 5" xfId="111" xr:uid="{00000000-0005-0000-0000-000061000000}"/>
    <cellStyle name="40% - Акцент5 6" xfId="176" xr:uid="{00000000-0005-0000-0000-000062000000}"/>
    <cellStyle name="40% — акцент6" xfId="40" builtinId="51" customBuiltin="1"/>
    <cellStyle name="40% - Акцент6 2" xfId="69" xr:uid="{00000000-0005-0000-0000-000064000000}"/>
    <cellStyle name="40% - Акцент6 2 2" xfId="138" xr:uid="{00000000-0005-0000-0000-000065000000}"/>
    <cellStyle name="40% - Акцент6 3" xfId="70" xr:uid="{00000000-0005-0000-0000-000066000000}"/>
    <cellStyle name="40% - Акцент6 3 2" xfId="139" xr:uid="{00000000-0005-0000-0000-000067000000}"/>
    <cellStyle name="40% - Акцент6 4" xfId="99" xr:uid="{00000000-0005-0000-0000-000068000000}"/>
    <cellStyle name="40% - Акцент6 4 2" xfId="164" xr:uid="{00000000-0005-0000-0000-000069000000}"/>
    <cellStyle name="40% - Акцент6 5" xfId="113" xr:uid="{00000000-0005-0000-0000-00006A000000}"/>
    <cellStyle name="40% - Акцент6 6" xfId="178" xr:uid="{00000000-0005-0000-0000-00006B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86" xr:uid="{00000000-0005-0000-0000-000082000000}"/>
    <cellStyle name="Название 3" xfId="115" xr:uid="{00000000-0005-0000-0000-000083000000}"/>
    <cellStyle name="Нейтральный" xfId="8" builtinId="28" customBuiltin="1"/>
    <cellStyle name="Обычный" xfId="0" builtinId="0" customBuiltin="1"/>
    <cellStyle name="Обычный 10" xfId="85" xr:uid="{00000000-0005-0000-0000-000086000000}"/>
    <cellStyle name="Обычный 10 2" xfId="151" xr:uid="{00000000-0005-0000-0000-000087000000}"/>
    <cellStyle name="Обычный 11" xfId="114" xr:uid="{00000000-0005-0000-0000-000088000000}"/>
    <cellStyle name="Обычный 12" xfId="71" xr:uid="{00000000-0005-0000-0000-000089000000}"/>
    <cellStyle name="Обычный 13" xfId="100" xr:uid="{00000000-0005-0000-0000-00008A000000}"/>
    <cellStyle name="Обычный 14" xfId="165" xr:uid="{00000000-0005-0000-0000-00008B000000}"/>
    <cellStyle name="Обычный 2" xfId="44" xr:uid="{00000000-0005-0000-0000-00008C000000}"/>
    <cellStyle name="Обычный 2 2" xfId="72" xr:uid="{00000000-0005-0000-0000-00008D000000}"/>
    <cellStyle name="Обычный 2 3" xfId="73" xr:uid="{00000000-0005-0000-0000-00008E000000}"/>
    <cellStyle name="Обычный 3" xfId="74" xr:uid="{00000000-0005-0000-0000-00008F000000}"/>
    <cellStyle name="Обычный 3 2" xfId="140" xr:uid="{00000000-0005-0000-0000-000090000000}"/>
    <cellStyle name="Обычный 4" xfId="42" xr:uid="{00000000-0005-0000-0000-000091000000}"/>
    <cellStyle name="Обычный 5" xfId="75" xr:uid="{00000000-0005-0000-0000-000092000000}"/>
    <cellStyle name="Обычный 5 2" xfId="141" xr:uid="{00000000-0005-0000-0000-000093000000}"/>
    <cellStyle name="Обычный 6" xfId="76" xr:uid="{00000000-0005-0000-0000-000094000000}"/>
    <cellStyle name="Обычный 6 2" xfId="142" xr:uid="{00000000-0005-0000-0000-000095000000}"/>
    <cellStyle name="Обычный 7" xfId="77" xr:uid="{00000000-0005-0000-0000-000096000000}"/>
    <cellStyle name="Обычный 7 2" xfId="143" xr:uid="{00000000-0005-0000-0000-000097000000}"/>
    <cellStyle name="Обычный 8" xfId="78" xr:uid="{00000000-0005-0000-0000-000098000000}"/>
    <cellStyle name="Обычный 8 2" xfId="144" xr:uid="{00000000-0005-0000-0000-000099000000}"/>
    <cellStyle name="Обычный 9" xfId="79" xr:uid="{00000000-0005-0000-0000-00009A000000}"/>
    <cellStyle name="Обычный 9 2" xfId="145" xr:uid="{00000000-0005-0000-0000-00009B000000}"/>
    <cellStyle name="Обычный_ID4938_RS 2" xfId="45" xr:uid="{00000000-0005-0000-0000-00009C000000}"/>
    <cellStyle name="Обычный_ID4938_RS_1" xfId="46" xr:uid="{00000000-0005-0000-0000-00009D000000}"/>
    <cellStyle name="Обычный_Стартовый протокол Смирнов_20101106_Results" xfId="43" xr:uid="{00000000-0005-0000-0000-00009E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80" xr:uid="{00000000-0005-0000-0000-0000A2000000}"/>
    <cellStyle name="Примечание 2 2" xfId="146" xr:uid="{00000000-0005-0000-0000-0000A3000000}"/>
    <cellStyle name="Примечание 3" xfId="81" xr:uid="{00000000-0005-0000-0000-0000A4000000}"/>
    <cellStyle name="Примечание 3 2" xfId="147" xr:uid="{00000000-0005-0000-0000-0000A5000000}"/>
    <cellStyle name="Примечание 4" xfId="82" xr:uid="{00000000-0005-0000-0000-0000A6000000}"/>
    <cellStyle name="Примечание 4 2" xfId="148" xr:uid="{00000000-0005-0000-0000-0000A7000000}"/>
    <cellStyle name="Примечание 5" xfId="83" xr:uid="{00000000-0005-0000-0000-0000A8000000}"/>
    <cellStyle name="Примечание 5 2" xfId="149" xr:uid="{00000000-0005-0000-0000-0000A9000000}"/>
    <cellStyle name="Примечание 6" xfId="84" xr:uid="{00000000-0005-0000-0000-0000AA000000}"/>
    <cellStyle name="Примечание 6 2" xfId="150" xr:uid="{00000000-0005-0000-0000-0000AB000000}"/>
    <cellStyle name="Примечание 7" xfId="87" xr:uid="{00000000-0005-0000-0000-0000AC000000}"/>
    <cellStyle name="Примечание 7 2" xfId="152" xr:uid="{00000000-0005-0000-0000-0000AD000000}"/>
    <cellStyle name="Примечание 8" xfId="101" xr:uid="{00000000-0005-0000-0000-0000AE000000}"/>
    <cellStyle name="Примечание 9" xfId="166" xr:uid="{00000000-0005-0000-0000-0000AF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245647</xdr:colOff>
      <xdr:row>0</xdr:row>
      <xdr:rowOff>129193</xdr:rowOff>
    </xdr:from>
    <xdr:to>
      <xdr:col>19</xdr:col>
      <xdr:colOff>459445</xdr:colOff>
      <xdr:row>2</xdr:row>
      <xdr:rowOff>240890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1D095B1A-22FA-4A6A-A69C-3AFD8AD0F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2518" y="129193"/>
          <a:ext cx="1024959" cy="726213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0</xdr:row>
      <xdr:rowOff>108857</xdr:rowOff>
    </xdr:from>
    <xdr:to>
      <xdr:col>2</xdr:col>
      <xdr:colOff>241174</xdr:colOff>
      <xdr:row>2</xdr:row>
      <xdr:rowOff>250372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A10F5A3-946D-4962-94D9-E98B399D9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08857"/>
          <a:ext cx="1125639" cy="772886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90577</xdr:rowOff>
    </xdr:from>
    <xdr:to>
      <xdr:col>20</xdr:col>
      <xdr:colOff>1330043</xdr:colOff>
      <xdr:row>2</xdr:row>
      <xdr:rowOff>261257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EBC73087-4ADD-4582-A0C3-06D0904E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8539" y="90577"/>
          <a:ext cx="1332851" cy="802051"/>
        </a:xfrm>
        <a:prstGeom prst="rect">
          <a:avLst/>
        </a:prstGeom>
      </xdr:spPr>
    </xdr:pic>
    <xdr:clientData/>
  </xdr:twoCellAnchor>
  <xdr:twoCellAnchor editAs="oneCell">
    <xdr:from>
      <xdr:col>2</xdr:col>
      <xdr:colOff>405581</xdr:colOff>
      <xdr:row>0</xdr:row>
      <xdr:rowOff>110614</xdr:rowOff>
    </xdr:from>
    <xdr:to>
      <xdr:col>3</xdr:col>
      <xdr:colOff>142066</xdr:colOff>
      <xdr:row>3</xdr:row>
      <xdr:rowOff>1</xdr:rowOff>
    </xdr:to>
    <xdr:pic>
      <xdr:nvPicPr>
        <xdr:cNvPr id="6" name="image4.png">
          <a:extLst>
            <a:ext uri="{FF2B5EF4-FFF2-40B4-BE49-F238E27FC236}">
              <a16:creationId xmlns:a16="http://schemas.microsoft.com/office/drawing/2014/main" id="{C850227D-6A0E-4BB7-82C1-6C468FD8D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807" y="110614"/>
          <a:ext cx="854904" cy="811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  <pageSetUpPr fitToPage="1"/>
  </sheetPr>
  <dimension ref="A1:U85"/>
  <sheetViews>
    <sheetView tabSelected="1" view="pageBreakPreview" topLeftCell="A4" zoomScale="62" zoomScaleNormal="90" zoomScaleSheetLayoutView="62" workbookViewId="0">
      <selection activeCell="Y7" sqref="Y7"/>
    </sheetView>
  </sheetViews>
  <sheetFormatPr defaultColWidth="9.109375" defaultRowHeight="13.8" x14ac:dyDescent="0.25"/>
  <cols>
    <col min="1" max="1" width="7" style="1" customWidth="1"/>
    <col min="2" max="2" width="7.33203125" style="14" bestFit="1" customWidth="1"/>
    <col min="3" max="3" width="16.21875" style="14" customWidth="1"/>
    <col min="4" max="4" width="28.109375" style="1" customWidth="1"/>
    <col min="5" max="5" width="11.88671875" style="1" customWidth="1"/>
    <col min="6" max="6" width="9.77734375" style="1" customWidth="1"/>
    <col min="7" max="7" width="28.5546875" style="1" customWidth="1"/>
    <col min="8" max="8" width="11.33203125" style="1" customWidth="1"/>
    <col min="9" max="9" width="5" style="1" customWidth="1"/>
    <col min="10" max="10" width="11.21875" style="1" customWidth="1"/>
    <col min="11" max="11" width="5.109375" style="1" customWidth="1"/>
    <col min="12" max="12" width="11.21875" style="1" customWidth="1"/>
    <col min="13" max="13" width="5.109375" style="1" customWidth="1"/>
    <col min="14" max="14" width="11.21875" style="1" customWidth="1"/>
    <col min="15" max="15" width="5.109375" style="1" customWidth="1"/>
    <col min="16" max="16" width="11.21875" style="1" customWidth="1"/>
    <col min="17" max="17" width="5.109375" style="1" customWidth="1"/>
    <col min="18" max="18" width="11.21875" style="1" customWidth="1"/>
    <col min="19" max="19" width="11.77734375" style="1" customWidth="1"/>
    <col min="20" max="20" width="11" style="1" customWidth="1"/>
    <col min="21" max="21" width="24.77734375" style="1" customWidth="1"/>
    <col min="22" max="16384" width="9.109375" style="1"/>
  </cols>
  <sheetData>
    <row r="1" spans="1:21" s="2" customFormat="1" ht="24.6" customHeight="1" x14ac:dyDescent="0.25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s="2" customFormat="1" ht="24.6" customHeight="1" x14ac:dyDescent="0.25">
      <c r="A2" s="147" t="s">
        <v>23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s="2" customFormat="1" ht="24.6" customHeight="1" x14ac:dyDescent="0.25">
      <c r="A3" s="147" t="s">
        <v>20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s="2" customFormat="1" ht="24.6" customHeight="1" x14ac:dyDescent="0.25">
      <c r="A4" s="147" t="s">
        <v>21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ht="5.25" customHeight="1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1" s="2" customFormat="1" ht="28.8" x14ac:dyDescent="0.25">
      <c r="A6" s="146" t="s">
        <v>68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</row>
    <row r="7" spans="1:21" s="2" customFormat="1" ht="19.5" customHeight="1" x14ac:dyDescent="0.25">
      <c r="A7" s="156" t="s">
        <v>24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8" spans="1:21" s="2" customFormat="1" ht="6" customHeight="1" thickBot="1" x14ac:dyDescent="0.3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</row>
    <row r="9" spans="1:21" ht="19.5" customHeight="1" thickTop="1" x14ac:dyDescent="0.25">
      <c r="A9" s="157" t="s">
        <v>31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9"/>
    </row>
    <row r="10" spans="1:21" ht="18" customHeight="1" x14ac:dyDescent="0.25">
      <c r="A10" s="160" t="s">
        <v>67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2"/>
    </row>
    <row r="11" spans="1:21" ht="19.5" customHeight="1" x14ac:dyDescent="0.25">
      <c r="A11" s="160" t="s">
        <v>69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2"/>
    </row>
    <row r="12" spans="1:21" ht="12.6" customHeight="1" x14ac:dyDescent="0.25">
      <c r="A12" s="73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104"/>
      <c r="M12" s="104"/>
      <c r="N12" s="111"/>
      <c r="O12" s="111"/>
      <c r="P12" s="111"/>
      <c r="Q12" s="111"/>
      <c r="R12" s="75"/>
      <c r="S12" s="75"/>
      <c r="T12" s="75"/>
      <c r="U12" s="74"/>
    </row>
    <row r="13" spans="1:21" ht="15.6" x14ac:dyDescent="0.25">
      <c r="A13" s="3" t="s">
        <v>32</v>
      </c>
      <c r="B13" s="4"/>
      <c r="C13" s="4"/>
      <c r="D13" s="5"/>
      <c r="E13" s="6"/>
      <c r="F13" s="6"/>
      <c r="G13" s="44" t="s">
        <v>33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7"/>
      <c r="U13" s="8" t="s">
        <v>45</v>
      </c>
    </row>
    <row r="14" spans="1:21" ht="15.6" x14ac:dyDescent="0.25">
      <c r="A14" s="9" t="s">
        <v>130</v>
      </c>
      <c r="B14" s="10"/>
      <c r="C14" s="10"/>
      <c r="D14" s="11"/>
      <c r="E14" s="11"/>
      <c r="F14" s="11"/>
      <c r="G14" s="45" t="s">
        <v>34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12"/>
      <c r="U14" s="40" t="s">
        <v>70</v>
      </c>
    </row>
    <row r="15" spans="1:21" ht="14.4" x14ac:dyDescent="0.25">
      <c r="A15" s="149" t="s">
        <v>0</v>
      </c>
      <c r="B15" s="150"/>
      <c r="C15" s="150"/>
      <c r="D15" s="150"/>
      <c r="E15" s="150"/>
      <c r="F15" s="150"/>
      <c r="G15" s="151"/>
      <c r="H15" s="152" t="s">
        <v>7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3"/>
    </row>
    <row r="16" spans="1:21" ht="14.4" x14ac:dyDescent="0.25">
      <c r="A16" s="15" t="s">
        <v>1</v>
      </c>
      <c r="B16" s="16"/>
      <c r="C16" s="16"/>
      <c r="D16" s="17"/>
      <c r="E16" s="18"/>
      <c r="F16" s="17"/>
      <c r="G16" s="19"/>
      <c r="H16" s="20" t="s">
        <v>47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9"/>
      <c r="T16" s="19"/>
      <c r="U16" s="21"/>
    </row>
    <row r="17" spans="1:21" ht="14.4" x14ac:dyDescent="0.25">
      <c r="A17" s="15" t="s">
        <v>15</v>
      </c>
      <c r="B17" s="37"/>
      <c r="C17" s="37"/>
      <c r="D17" s="22"/>
      <c r="E17" s="19"/>
      <c r="F17" s="22"/>
      <c r="G17" s="19" t="s">
        <v>50</v>
      </c>
      <c r="H17" s="20" t="s">
        <v>48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9"/>
      <c r="T17" s="19"/>
      <c r="U17" s="47"/>
    </row>
    <row r="18" spans="1:21" ht="14.4" x14ac:dyDescent="0.25">
      <c r="A18" s="15" t="s">
        <v>16</v>
      </c>
      <c r="B18" s="16"/>
      <c r="C18" s="16"/>
      <c r="D18" s="19"/>
      <c r="E18" s="18"/>
      <c r="F18" s="17"/>
      <c r="G18" s="23" t="s">
        <v>51</v>
      </c>
      <c r="H18" s="20" t="s">
        <v>49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9"/>
      <c r="T18" s="19"/>
      <c r="U18" s="47"/>
    </row>
    <row r="19" spans="1:21" ht="15" thickBot="1" x14ac:dyDescent="0.3">
      <c r="A19" s="76" t="s">
        <v>17</v>
      </c>
      <c r="B19" s="77"/>
      <c r="C19" s="77"/>
      <c r="D19" s="78"/>
      <c r="E19" s="78"/>
      <c r="F19" s="79"/>
      <c r="G19" s="78" t="s">
        <v>52</v>
      </c>
      <c r="H19" s="80" t="s">
        <v>46</v>
      </c>
      <c r="I19" s="81"/>
      <c r="J19" s="81"/>
      <c r="K19" s="81"/>
      <c r="L19" s="81"/>
      <c r="M19" s="81"/>
      <c r="N19" s="81"/>
      <c r="O19" s="81"/>
      <c r="P19" s="81"/>
      <c r="Q19" s="81"/>
      <c r="R19" s="79"/>
      <c r="S19" s="78"/>
      <c r="T19" s="77">
        <v>455</v>
      </c>
      <c r="U19" s="82" t="s">
        <v>71</v>
      </c>
    </row>
    <row r="20" spans="1:21" ht="10.199999999999999" customHeight="1" thickTop="1" thickBot="1" x14ac:dyDescent="0.3">
      <c r="A20" s="13"/>
      <c r="U20" s="24"/>
    </row>
    <row r="21" spans="1:21" s="25" customFormat="1" ht="25.5" customHeight="1" thickTop="1" x14ac:dyDescent="0.25">
      <c r="A21" s="154" t="s">
        <v>8</v>
      </c>
      <c r="B21" s="138" t="s">
        <v>2</v>
      </c>
      <c r="C21" s="138" t="s">
        <v>25</v>
      </c>
      <c r="D21" s="138" t="s">
        <v>3</v>
      </c>
      <c r="E21" s="138" t="s">
        <v>54</v>
      </c>
      <c r="F21" s="138" t="s">
        <v>26</v>
      </c>
      <c r="G21" s="138" t="s">
        <v>12</v>
      </c>
      <c r="H21" s="142" t="s">
        <v>53</v>
      </c>
      <c r="I21" s="143"/>
      <c r="J21" s="143"/>
      <c r="K21" s="143"/>
      <c r="L21" s="143"/>
      <c r="M21" s="143"/>
      <c r="N21" s="143"/>
      <c r="O21" s="143"/>
      <c r="P21" s="143"/>
      <c r="Q21" s="144"/>
      <c r="R21" s="138" t="s">
        <v>13</v>
      </c>
      <c r="S21" s="138" t="s">
        <v>14</v>
      </c>
      <c r="T21" s="138" t="s">
        <v>27</v>
      </c>
      <c r="U21" s="140" t="s">
        <v>9</v>
      </c>
    </row>
    <row r="22" spans="1:21" s="25" customFormat="1" ht="14.25" customHeight="1" x14ac:dyDescent="0.25">
      <c r="A22" s="155"/>
      <c r="B22" s="139"/>
      <c r="C22" s="139"/>
      <c r="D22" s="139"/>
      <c r="E22" s="139"/>
      <c r="F22" s="139"/>
      <c r="G22" s="139"/>
      <c r="H22" s="139" t="s">
        <v>35</v>
      </c>
      <c r="I22" s="139"/>
      <c r="J22" s="139" t="s">
        <v>36</v>
      </c>
      <c r="K22" s="139"/>
      <c r="L22" s="139" t="s">
        <v>37</v>
      </c>
      <c r="M22" s="139"/>
      <c r="N22" s="139" t="s">
        <v>72</v>
      </c>
      <c r="O22" s="139"/>
      <c r="P22" s="139" t="s">
        <v>73</v>
      </c>
      <c r="Q22" s="139"/>
      <c r="R22" s="139"/>
      <c r="S22" s="139"/>
      <c r="T22" s="139"/>
      <c r="U22" s="141"/>
    </row>
    <row r="23" spans="1:21" s="32" customFormat="1" ht="18" x14ac:dyDescent="0.25">
      <c r="A23" s="26">
        <v>1</v>
      </c>
      <c r="B23" s="27">
        <v>43</v>
      </c>
      <c r="C23" s="27">
        <v>10053688268</v>
      </c>
      <c r="D23" s="28" t="s">
        <v>74</v>
      </c>
      <c r="E23" s="106"/>
      <c r="F23" s="29" t="s">
        <v>5</v>
      </c>
      <c r="G23" s="118" t="s">
        <v>75</v>
      </c>
      <c r="H23" s="30">
        <v>9.6226851851851855E-2</v>
      </c>
      <c r="I23" s="27">
        <v>2</v>
      </c>
      <c r="J23" s="30">
        <v>0.11070601851851852</v>
      </c>
      <c r="K23" s="27">
        <v>15</v>
      </c>
      <c r="L23" s="30">
        <v>2.2240740740740738E-2</v>
      </c>
      <c r="M23" s="27">
        <v>1</v>
      </c>
      <c r="N23" s="30">
        <v>0.10987268518518518</v>
      </c>
      <c r="O23" s="27">
        <v>14</v>
      </c>
      <c r="P23" s="30">
        <v>9.9224537037037042E-2</v>
      </c>
      <c r="Q23" s="27">
        <v>24</v>
      </c>
      <c r="R23" s="30">
        <f>SUM(H23,J23,L23,N23,P23)</f>
        <v>0.43827083333333333</v>
      </c>
      <c r="S23" s="117"/>
      <c r="T23" s="105">
        <f t="shared" ref="T23:T62" si="0">$T$19/((R23*24))</f>
        <v>43.257118410419736</v>
      </c>
      <c r="U23" s="33"/>
    </row>
    <row r="24" spans="1:21" s="32" customFormat="1" ht="18" x14ac:dyDescent="0.25">
      <c r="A24" s="26">
        <v>2</v>
      </c>
      <c r="B24" s="27">
        <v>12</v>
      </c>
      <c r="C24" s="27">
        <v>10036028107</v>
      </c>
      <c r="D24" s="28" t="s">
        <v>76</v>
      </c>
      <c r="E24" s="106"/>
      <c r="F24" s="29" t="s">
        <v>4</v>
      </c>
      <c r="G24" s="118" t="s">
        <v>127</v>
      </c>
      <c r="H24" s="30">
        <v>9.6840277777777775E-2</v>
      </c>
      <c r="I24" s="27">
        <v>15</v>
      </c>
      <c r="J24" s="30">
        <v>0.11078703703703703</v>
      </c>
      <c r="K24" s="27">
        <v>18</v>
      </c>
      <c r="L24" s="30">
        <v>2.2423611111111113E-2</v>
      </c>
      <c r="M24" s="27">
        <v>2</v>
      </c>
      <c r="N24" s="30">
        <v>0.10987268518518518</v>
      </c>
      <c r="O24" s="27">
        <v>17</v>
      </c>
      <c r="P24" s="30">
        <v>9.9224537037037042E-2</v>
      </c>
      <c r="Q24" s="27">
        <v>12</v>
      </c>
      <c r="R24" s="30">
        <f t="shared" ref="R24:R62" si="1">SUM(H24,J24,L24,N24,P24)</f>
        <v>0.43914814814814812</v>
      </c>
      <c r="S24" s="30">
        <f>R24-$R$23</f>
        <v>8.7731481481478912E-4</v>
      </c>
      <c r="T24" s="105">
        <f t="shared" si="0"/>
        <v>43.170700851817493</v>
      </c>
      <c r="U24" s="33"/>
    </row>
    <row r="25" spans="1:21" s="32" customFormat="1" ht="18" x14ac:dyDescent="0.25">
      <c r="A25" s="26">
        <v>3</v>
      </c>
      <c r="B25" s="27">
        <v>20</v>
      </c>
      <c r="C25" s="27">
        <v>10036099542</v>
      </c>
      <c r="D25" s="28" t="s">
        <v>77</v>
      </c>
      <c r="E25" s="106"/>
      <c r="F25" s="29" t="s">
        <v>4</v>
      </c>
      <c r="G25" s="118" t="s">
        <v>78</v>
      </c>
      <c r="H25" s="30">
        <v>9.5879629629629634E-2</v>
      </c>
      <c r="I25" s="27">
        <v>1</v>
      </c>
      <c r="J25" s="30">
        <v>0.11070601851851852</v>
      </c>
      <c r="K25" s="27">
        <v>10</v>
      </c>
      <c r="L25" s="30">
        <v>2.3688657407407405E-2</v>
      </c>
      <c r="M25" s="27">
        <v>14</v>
      </c>
      <c r="N25" s="30">
        <v>0.10979166666666666</v>
      </c>
      <c r="O25" s="27">
        <v>3</v>
      </c>
      <c r="P25" s="30">
        <v>9.9224537037037042E-2</v>
      </c>
      <c r="Q25" s="27">
        <v>11</v>
      </c>
      <c r="R25" s="30">
        <f t="shared" si="1"/>
        <v>0.43929050925925928</v>
      </c>
      <c r="S25" s="30">
        <f t="shared" ref="S25:S42" si="2">R25-$R$23</f>
        <v>1.0196759259259447E-3</v>
      </c>
      <c r="T25" s="105">
        <f t="shared" si="0"/>
        <v>43.156710499621923</v>
      </c>
      <c r="U25" s="33"/>
    </row>
    <row r="26" spans="1:21" s="32" customFormat="1" ht="18" x14ac:dyDescent="0.25">
      <c r="A26" s="26">
        <v>4</v>
      </c>
      <c r="B26" s="27">
        <v>7</v>
      </c>
      <c r="C26" s="27">
        <v>10036078122</v>
      </c>
      <c r="D26" s="28" t="s">
        <v>79</v>
      </c>
      <c r="E26" s="106"/>
      <c r="F26" s="29" t="s">
        <v>4</v>
      </c>
      <c r="G26" s="118" t="s">
        <v>127</v>
      </c>
      <c r="H26" s="30">
        <v>9.6377314814814818E-2</v>
      </c>
      <c r="I26" s="27">
        <v>4</v>
      </c>
      <c r="J26" s="30">
        <v>0.11070601851851852</v>
      </c>
      <c r="K26" s="27">
        <v>7</v>
      </c>
      <c r="L26" s="30">
        <v>2.3313657407407404E-2</v>
      </c>
      <c r="M26" s="27">
        <v>6</v>
      </c>
      <c r="N26" s="30">
        <v>0.10987268518518518</v>
      </c>
      <c r="O26" s="27">
        <v>5</v>
      </c>
      <c r="P26" s="30">
        <v>9.9224537037037042E-2</v>
      </c>
      <c r="Q26" s="27">
        <v>14</v>
      </c>
      <c r="R26" s="30">
        <f t="shared" si="1"/>
        <v>0.43949421296296298</v>
      </c>
      <c r="S26" s="30">
        <f t="shared" si="2"/>
        <v>1.2233796296296506E-3</v>
      </c>
      <c r="T26" s="105">
        <f t="shared" si="0"/>
        <v>43.136707547343725</v>
      </c>
      <c r="U26" s="33"/>
    </row>
    <row r="27" spans="1:21" s="32" customFormat="1" ht="18" x14ac:dyDescent="0.25">
      <c r="A27" s="26">
        <v>5</v>
      </c>
      <c r="B27" s="27">
        <v>27</v>
      </c>
      <c r="C27" s="27">
        <v>10036028410</v>
      </c>
      <c r="D27" s="28" t="s">
        <v>80</v>
      </c>
      <c r="E27" s="106"/>
      <c r="F27" s="29" t="s">
        <v>4</v>
      </c>
      <c r="G27" s="118" t="s">
        <v>22</v>
      </c>
      <c r="H27" s="30">
        <v>9.6875000000000003E-2</v>
      </c>
      <c r="I27" s="27">
        <v>19</v>
      </c>
      <c r="J27" s="30">
        <v>0.11070601851851852</v>
      </c>
      <c r="K27" s="27">
        <v>14</v>
      </c>
      <c r="L27" s="30">
        <v>2.3104166666666672E-2</v>
      </c>
      <c r="M27" s="27">
        <v>4</v>
      </c>
      <c r="N27" s="30">
        <v>0.10975694444444445</v>
      </c>
      <c r="O27" s="27">
        <v>1</v>
      </c>
      <c r="P27" s="30">
        <v>9.9224537037037042E-2</v>
      </c>
      <c r="Q27" s="27">
        <v>4</v>
      </c>
      <c r="R27" s="30">
        <f t="shared" si="1"/>
        <v>0.43966666666666665</v>
      </c>
      <c r="S27" s="30">
        <f>R27-$R$23</f>
        <v>1.3958333333333184E-3</v>
      </c>
      <c r="T27" s="105">
        <f t="shared" si="0"/>
        <v>43.119787717968158</v>
      </c>
      <c r="U27" s="33"/>
    </row>
    <row r="28" spans="1:21" s="32" customFormat="1" ht="18" x14ac:dyDescent="0.25">
      <c r="A28" s="26">
        <v>6</v>
      </c>
      <c r="B28" s="27">
        <v>17</v>
      </c>
      <c r="C28" s="27">
        <v>10036028814</v>
      </c>
      <c r="D28" s="28" t="s">
        <v>81</v>
      </c>
      <c r="E28" s="106"/>
      <c r="F28" s="29" t="s">
        <v>4</v>
      </c>
      <c r="G28" s="118" t="s">
        <v>82</v>
      </c>
      <c r="H28" s="30">
        <v>9.6597222222222223E-2</v>
      </c>
      <c r="I28" s="27">
        <v>7</v>
      </c>
      <c r="J28" s="30">
        <v>0.11070601851851852</v>
      </c>
      <c r="K28" s="27">
        <v>8</v>
      </c>
      <c r="L28" s="30">
        <v>2.3472222222222217E-2</v>
      </c>
      <c r="M28" s="27">
        <v>7</v>
      </c>
      <c r="N28" s="30">
        <v>0.10981481481481481</v>
      </c>
      <c r="O28" s="27">
        <v>4</v>
      </c>
      <c r="P28" s="30">
        <v>9.9155092592592586E-2</v>
      </c>
      <c r="Q28" s="27">
        <v>6</v>
      </c>
      <c r="R28" s="30">
        <f t="shared" si="1"/>
        <v>0.43974537037037037</v>
      </c>
      <c r="S28" s="30">
        <f t="shared" si="2"/>
        <v>1.4745370370370381E-3</v>
      </c>
      <c r="T28" s="105">
        <f t="shared" si="0"/>
        <v>43.112070326893722</v>
      </c>
      <c r="U28" s="33"/>
    </row>
    <row r="29" spans="1:21" s="32" customFormat="1" ht="18" x14ac:dyDescent="0.25">
      <c r="A29" s="26">
        <v>7</v>
      </c>
      <c r="B29" s="27">
        <v>8</v>
      </c>
      <c r="C29" s="27">
        <v>10036035177</v>
      </c>
      <c r="D29" s="28" t="s">
        <v>83</v>
      </c>
      <c r="E29" s="106"/>
      <c r="F29" s="29" t="s">
        <v>4</v>
      </c>
      <c r="G29" s="118" t="s">
        <v>127</v>
      </c>
      <c r="H29" s="30">
        <v>9.67824074074074E-2</v>
      </c>
      <c r="I29" s="27">
        <v>8</v>
      </c>
      <c r="J29" s="30">
        <v>0.11070601851851852</v>
      </c>
      <c r="K29" s="27">
        <v>11</v>
      </c>
      <c r="L29" s="30">
        <v>2.3192129629629632E-2</v>
      </c>
      <c r="M29" s="27">
        <v>5</v>
      </c>
      <c r="N29" s="30">
        <v>0.10987268518518518</v>
      </c>
      <c r="O29" s="27">
        <v>20</v>
      </c>
      <c r="P29" s="30">
        <v>9.9224537037037042E-2</v>
      </c>
      <c r="Q29" s="27">
        <v>17</v>
      </c>
      <c r="R29" s="30">
        <f t="shared" si="1"/>
        <v>0.43977777777777777</v>
      </c>
      <c r="S29" s="30">
        <f t="shared" si="2"/>
        <v>1.5069444444444358E-3</v>
      </c>
      <c r="T29" s="105">
        <f t="shared" si="0"/>
        <v>43.108893380495203</v>
      </c>
      <c r="U29" s="33"/>
    </row>
    <row r="30" spans="1:21" s="32" customFormat="1" ht="18" x14ac:dyDescent="0.25">
      <c r="A30" s="26">
        <v>8</v>
      </c>
      <c r="B30" s="27">
        <v>1</v>
      </c>
      <c r="C30" s="27">
        <v>10053914604</v>
      </c>
      <c r="D30" s="28" t="s">
        <v>84</v>
      </c>
      <c r="E30" s="106"/>
      <c r="F30" s="29" t="s">
        <v>4</v>
      </c>
      <c r="G30" s="118" t="s">
        <v>128</v>
      </c>
      <c r="H30" s="30">
        <v>9.67824074074074E-2</v>
      </c>
      <c r="I30" s="27">
        <v>9</v>
      </c>
      <c r="J30" s="30">
        <v>0.11070601851851852</v>
      </c>
      <c r="K30" s="27">
        <v>6</v>
      </c>
      <c r="L30" s="30">
        <v>2.3581018518518515E-2</v>
      </c>
      <c r="M30" s="27">
        <v>12</v>
      </c>
      <c r="N30" s="30">
        <v>0.10987268518518518</v>
      </c>
      <c r="O30" s="27">
        <v>8</v>
      </c>
      <c r="P30" s="30">
        <v>9.8877314814814821E-2</v>
      </c>
      <c r="Q30" s="27">
        <v>1</v>
      </c>
      <c r="R30" s="30">
        <f t="shared" si="1"/>
        <v>0.43981944444444443</v>
      </c>
      <c r="S30" s="30">
        <f t="shared" si="2"/>
        <v>1.5486111111110978E-3</v>
      </c>
      <c r="T30" s="105">
        <f t="shared" si="0"/>
        <v>43.104809423058704</v>
      </c>
      <c r="U30" s="33"/>
    </row>
    <row r="31" spans="1:21" s="32" customFormat="1" ht="18" x14ac:dyDescent="0.25">
      <c r="A31" s="26">
        <v>9</v>
      </c>
      <c r="B31" s="27">
        <v>18</v>
      </c>
      <c r="C31" s="27">
        <v>10036097623</v>
      </c>
      <c r="D31" s="28" t="s">
        <v>85</v>
      </c>
      <c r="E31" s="106"/>
      <c r="F31" s="29" t="s">
        <v>4</v>
      </c>
      <c r="G31" s="118" t="s">
        <v>82</v>
      </c>
      <c r="H31" s="30">
        <v>9.6562499999999996E-2</v>
      </c>
      <c r="I31" s="27">
        <v>6</v>
      </c>
      <c r="J31" s="30">
        <v>0.11070601851851852</v>
      </c>
      <c r="K31" s="27">
        <v>13</v>
      </c>
      <c r="L31" s="30">
        <v>2.3518518518518518E-2</v>
      </c>
      <c r="M31" s="27">
        <v>9</v>
      </c>
      <c r="N31" s="30">
        <v>0.10987268518518518</v>
      </c>
      <c r="O31" s="27">
        <v>10</v>
      </c>
      <c r="P31" s="30">
        <v>9.9212962962962961E-2</v>
      </c>
      <c r="Q31" s="27">
        <v>19</v>
      </c>
      <c r="R31" s="30">
        <f t="shared" si="1"/>
        <v>0.43987268518518519</v>
      </c>
      <c r="S31" s="30">
        <f t="shared" si="2"/>
        <v>1.6018518518518543E-3</v>
      </c>
      <c r="T31" s="105">
        <f t="shared" si="0"/>
        <v>43.099592158926463</v>
      </c>
      <c r="U31" s="33"/>
    </row>
    <row r="32" spans="1:21" s="32" customFormat="1" ht="18" x14ac:dyDescent="0.25">
      <c r="A32" s="26">
        <v>10</v>
      </c>
      <c r="B32" s="27">
        <v>42</v>
      </c>
      <c r="C32" s="27">
        <v>10036058217</v>
      </c>
      <c r="D32" s="28" t="s">
        <v>86</v>
      </c>
      <c r="E32" s="106"/>
      <c r="F32" s="29" t="s">
        <v>4</v>
      </c>
      <c r="G32" s="118" t="s">
        <v>75</v>
      </c>
      <c r="H32" s="30">
        <v>9.67824074074074E-2</v>
      </c>
      <c r="I32" s="27">
        <v>10</v>
      </c>
      <c r="J32" s="30">
        <v>0.11107638888888889</v>
      </c>
      <c r="K32" s="27">
        <v>31</v>
      </c>
      <c r="L32" s="30">
        <v>2.3030092592592592E-2</v>
      </c>
      <c r="M32" s="27">
        <v>3</v>
      </c>
      <c r="N32" s="30">
        <v>0.10987268518518518</v>
      </c>
      <c r="O32" s="27">
        <v>30</v>
      </c>
      <c r="P32" s="30">
        <v>9.9224537037037042E-2</v>
      </c>
      <c r="Q32" s="27">
        <v>21</v>
      </c>
      <c r="R32" s="30">
        <f t="shared" si="1"/>
        <v>0.43998611111111108</v>
      </c>
      <c r="S32" s="30">
        <f t="shared" si="2"/>
        <v>1.7152777777777461E-3</v>
      </c>
      <c r="T32" s="105">
        <f t="shared" si="0"/>
        <v>43.088481328324768</v>
      </c>
      <c r="U32" s="33"/>
    </row>
    <row r="33" spans="1:21" s="32" customFormat="1" ht="18" x14ac:dyDescent="0.25">
      <c r="A33" s="26">
        <v>11</v>
      </c>
      <c r="B33" s="27">
        <v>29</v>
      </c>
      <c r="C33" s="27">
        <v>10036048517</v>
      </c>
      <c r="D33" s="28" t="s">
        <v>87</v>
      </c>
      <c r="E33" s="106"/>
      <c r="F33" s="29" t="s">
        <v>4</v>
      </c>
      <c r="G33" s="118" t="s">
        <v>22</v>
      </c>
      <c r="H33" s="30">
        <v>9.6828703703703708E-2</v>
      </c>
      <c r="I33" s="27">
        <v>14</v>
      </c>
      <c r="J33" s="30">
        <v>0.11070601851851852</v>
      </c>
      <c r="K33" s="27">
        <v>5</v>
      </c>
      <c r="L33" s="30">
        <v>2.3890046296296295E-2</v>
      </c>
      <c r="M33" s="27">
        <v>15</v>
      </c>
      <c r="N33" s="30">
        <v>0.10980324074074073</v>
      </c>
      <c r="O33" s="27">
        <v>2</v>
      </c>
      <c r="P33" s="30">
        <v>9.9155092592592586E-2</v>
      </c>
      <c r="Q33" s="27">
        <v>2</v>
      </c>
      <c r="R33" s="30">
        <f t="shared" si="1"/>
        <v>0.44038310185185187</v>
      </c>
      <c r="S33" s="30">
        <f t="shared" si="2"/>
        <v>2.1122685185185341E-3</v>
      </c>
      <c r="T33" s="105">
        <f t="shared" si="0"/>
        <v>43.049638493420339</v>
      </c>
      <c r="U33" s="33"/>
    </row>
    <row r="34" spans="1:21" s="32" customFormat="1" ht="18" x14ac:dyDescent="0.25">
      <c r="A34" s="26">
        <v>12</v>
      </c>
      <c r="B34" s="27">
        <v>40</v>
      </c>
      <c r="C34" s="27">
        <v>10055591488</v>
      </c>
      <c r="D34" s="28" t="s">
        <v>88</v>
      </c>
      <c r="E34" s="106"/>
      <c r="F34" s="29" t="s">
        <v>5</v>
      </c>
      <c r="G34" s="118" t="s">
        <v>38</v>
      </c>
      <c r="H34" s="30">
        <v>9.6504629629629635E-2</v>
      </c>
      <c r="I34" s="27">
        <v>5</v>
      </c>
      <c r="J34" s="30">
        <v>0.11070601851851852</v>
      </c>
      <c r="K34" s="27">
        <v>9</v>
      </c>
      <c r="L34" s="30">
        <v>2.4152777777777776E-2</v>
      </c>
      <c r="M34" s="27">
        <v>18</v>
      </c>
      <c r="N34" s="30">
        <v>0.10987268518518518</v>
      </c>
      <c r="O34" s="27">
        <v>18</v>
      </c>
      <c r="P34" s="30">
        <v>9.9201388888888895E-2</v>
      </c>
      <c r="Q34" s="27">
        <v>7</v>
      </c>
      <c r="R34" s="30">
        <f t="shared" si="1"/>
        <v>0.44043750000000004</v>
      </c>
      <c r="S34" s="30">
        <f t="shared" si="2"/>
        <v>2.1666666666667056E-3</v>
      </c>
      <c r="T34" s="105">
        <f t="shared" si="0"/>
        <v>43.04432146066884</v>
      </c>
      <c r="U34" s="33"/>
    </row>
    <row r="35" spans="1:21" s="32" customFormat="1" ht="18" x14ac:dyDescent="0.25">
      <c r="A35" s="26">
        <v>13</v>
      </c>
      <c r="B35" s="27">
        <v>2</v>
      </c>
      <c r="C35" s="27">
        <v>10089713462</v>
      </c>
      <c r="D35" s="28" t="s">
        <v>89</v>
      </c>
      <c r="E35" s="106"/>
      <c r="F35" s="29" t="s">
        <v>4</v>
      </c>
      <c r="G35" s="118" t="s">
        <v>128</v>
      </c>
      <c r="H35" s="30">
        <v>9.6828703703703708E-2</v>
      </c>
      <c r="I35" s="27">
        <v>12</v>
      </c>
      <c r="J35" s="30">
        <v>0.11078703703703703</v>
      </c>
      <c r="K35" s="27">
        <v>25</v>
      </c>
      <c r="L35" s="30">
        <v>2.4064814814814817E-2</v>
      </c>
      <c r="M35" s="27">
        <v>16</v>
      </c>
      <c r="N35" s="30">
        <v>0.10981481481481481</v>
      </c>
      <c r="O35" s="27">
        <v>33</v>
      </c>
      <c r="P35" s="30">
        <v>9.9189814814814814E-2</v>
      </c>
      <c r="Q35" s="27">
        <v>5</v>
      </c>
      <c r="R35" s="30">
        <f t="shared" si="1"/>
        <v>0.44068518518518518</v>
      </c>
      <c r="S35" s="30">
        <f t="shared" si="2"/>
        <v>2.4143518518518481E-3</v>
      </c>
      <c r="T35" s="105">
        <f t="shared" si="0"/>
        <v>43.020128587637096</v>
      </c>
      <c r="U35" s="33"/>
    </row>
    <row r="36" spans="1:21" s="32" customFormat="1" ht="18" x14ac:dyDescent="0.25">
      <c r="A36" s="26">
        <v>14</v>
      </c>
      <c r="B36" s="27">
        <v>14</v>
      </c>
      <c r="C36" s="27">
        <v>10116820720</v>
      </c>
      <c r="D36" s="28" t="s">
        <v>90</v>
      </c>
      <c r="E36" s="106"/>
      <c r="F36" s="29" t="s">
        <v>5</v>
      </c>
      <c r="G36" s="118" t="s">
        <v>91</v>
      </c>
      <c r="H36" s="30">
        <v>9.6875000000000003E-2</v>
      </c>
      <c r="I36" s="27">
        <v>17</v>
      </c>
      <c r="J36" s="30">
        <v>0.11078703703703703</v>
      </c>
      <c r="K36" s="27">
        <v>23</v>
      </c>
      <c r="L36" s="30">
        <v>2.4156250000000001E-2</v>
      </c>
      <c r="M36" s="27">
        <v>19</v>
      </c>
      <c r="N36" s="30">
        <v>0.10987268518518518</v>
      </c>
      <c r="O36" s="27">
        <v>13</v>
      </c>
      <c r="P36" s="30">
        <v>9.9224537037037042E-2</v>
      </c>
      <c r="Q36" s="27">
        <v>9</v>
      </c>
      <c r="R36" s="30">
        <f t="shared" si="1"/>
        <v>0.44091550925925926</v>
      </c>
      <c r="S36" s="30">
        <f t="shared" si="2"/>
        <v>2.6446759259259323E-3</v>
      </c>
      <c r="T36" s="105">
        <f t="shared" si="0"/>
        <v>42.997655866502512</v>
      </c>
      <c r="U36" s="33"/>
    </row>
    <row r="37" spans="1:21" s="32" customFormat="1" ht="18" x14ac:dyDescent="0.25">
      <c r="A37" s="26">
        <v>15</v>
      </c>
      <c r="B37" s="27">
        <v>15</v>
      </c>
      <c r="C37" s="27">
        <v>10089252310</v>
      </c>
      <c r="D37" s="28" t="s">
        <v>92</v>
      </c>
      <c r="E37" s="106"/>
      <c r="F37" s="29" t="s">
        <v>5</v>
      </c>
      <c r="G37" s="118" t="s">
        <v>82</v>
      </c>
      <c r="H37" s="30">
        <v>9.6875000000000003E-2</v>
      </c>
      <c r="I37" s="27">
        <v>18</v>
      </c>
      <c r="J37" s="30">
        <v>0.11078703703703703</v>
      </c>
      <c r="K37" s="27">
        <v>21</v>
      </c>
      <c r="L37" s="30">
        <v>2.4304398148148151E-2</v>
      </c>
      <c r="M37" s="27">
        <v>21</v>
      </c>
      <c r="N37" s="30">
        <v>0.10987268518518518</v>
      </c>
      <c r="O37" s="27">
        <v>36</v>
      </c>
      <c r="P37" s="30">
        <v>9.9224537037037042E-2</v>
      </c>
      <c r="Q37" s="27">
        <v>10</v>
      </c>
      <c r="R37" s="30">
        <f t="shared" si="1"/>
        <v>0.44106365740740738</v>
      </c>
      <c r="S37" s="30">
        <f t="shared" si="2"/>
        <v>2.7928240740740518E-3</v>
      </c>
      <c r="T37" s="105">
        <f t="shared" si="0"/>
        <v>42.983213454428089</v>
      </c>
      <c r="U37" s="33"/>
    </row>
    <row r="38" spans="1:21" s="32" customFormat="1" ht="18" x14ac:dyDescent="0.25">
      <c r="A38" s="26">
        <v>16</v>
      </c>
      <c r="B38" s="27">
        <v>30</v>
      </c>
      <c r="C38" s="27">
        <v>10080256265</v>
      </c>
      <c r="D38" s="28" t="s">
        <v>93</v>
      </c>
      <c r="E38" s="106"/>
      <c r="F38" s="29" t="s">
        <v>5</v>
      </c>
      <c r="G38" s="118" t="s">
        <v>22</v>
      </c>
      <c r="H38" s="30">
        <v>9.6817129629629628E-2</v>
      </c>
      <c r="I38" s="27">
        <v>11</v>
      </c>
      <c r="J38" s="30">
        <v>0.11104166666666666</v>
      </c>
      <c r="K38" s="27">
        <v>30</v>
      </c>
      <c r="L38" s="30">
        <v>2.4342592592592593E-2</v>
      </c>
      <c r="M38" s="27">
        <v>22</v>
      </c>
      <c r="N38" s="30">
        <v>0.10987268518518518</v>
      </c>
      <c r="O38" s="27">
        <v>32</v>
      </c>
      <c r="P38" s="30">
        <v>9.9224537037037042E-2</v>
      </c>
      <c r="Q38" s="27">
        <v>22</v>
      </c>
      <c r="R38" s="30">
        <f t="shared" si="1"/>
        <v>0.44129861111111107</v>
      </c>
      <c r="S38" s="30">
        <f t="shared" si="2"/>
        <v>3.0277777777777404E-3</v>
      </c>
      <c r="T38" s="105">
        <f t="shared" si="0"/>
        <v>42.960328575699876</v>
      </c>
      <c r="U38" s="33"/>
    </row>
    <row r="39" spans="1:21" s="32" customFormat="1" ht="18" x14ac:dyDescent="0.25">
      <c r="A39" s="26">
        <v>17</v>
      </c>
      <c r="B39" s="27">
        <v>38</v>
      </c>
      <c r="C39" s="27">
        <v>10036048820</v>
      </c>
      <c r="D39" s="28" t="s">
        <v>94</v>
      </c>
      <c r="E39" s="106"/>
      <c r="F39" s="29" t="s">
        <v>4</v>
      </c>
      <c r="G39" s="118" t="s">
        <v>38</v>
      </c>
      <c r="H39" s="30">
        <v>9.6886574074074083E-2</v>
      </c>
      <c r="I39" s="27">
        <v>21</v>
      </c>
      <c r="J39" s="30">
        <v>0.11076388888888888</v>
      </c>
      <c r="K39" s="27">
        <v>16</v>
      </c>
      <c r="L39" s="30">
        <v>2.4278935185185185E-2</v>
      </c>
      <c r="M39" s="27">
        <v>20</v>
      </c>
      <c r="N39" s="30">
        <v>0.10987268518518518</v>
      </c>
      <c r="O39" s="27">
        <v>12</v>
      </c>
      <c r="P39" s="30">
        <v>9.9502314814814821E-2</v>
      </c>
      <c r="Q39" s="27">
        <v>27</v>
      </c>
      <c r="R39" s="30">
        <f t="shared" si="1"/>
        <v>0.44130439814814815</v>
      </c>
      <c r="S39" s="30">
        <f t="shared" si="2"/>
        <v>3.0335648148148153E-3</v>
      </c>
      <c r="T39" s="105">
        <f t="shared" si="0"/>
        <v>42.959765216228199</v>
      </c>
      <c r="U39" s="33"/>
    </row>
    <row r="40" spans="1:21" s="32" customFormat="1" ht="18" x14ac:dyDescent="0.25">
      <c r="A40" s="26">
        <v>18</v>
      </c>
      <c r="B40" s="27">
        <v>31</v>
      </c>
      <c r="C40" s="27">
        <v>10080036195</v>
      </c>
      <c r="D40" s="28" t="s">
        <v>95</v>
      </c>
      <c r="E40" s="106"/>
      <c r="F40" s="29" t="s">
        <v>4</v>
      </c>
      <c r="G40" s="118" t="s">
        <v>22</v>
      </c>
      <c r="H40" s="30">
        <v>9.6875000000000003E-2</v>
      </c>
      <c r="I40" s="27">
        <v>16</v>
      </c>
      <c r="J40" s="30">
        <v>0.11076388888888888</v>
      </c>
      <c r="K40" s="27">
        <v>17</v>
      </c>
      <c r="L40" s="30">
        <v>2.4670138888888887E-2</v>
      </c>
      <c r="M40" s="27">
        <v>25</v>
      </c>
      <c r="N40" s="30">
        <v>0.10987268518518518</v>
      </c>
      <c r="O40" s="27">
        <v>7</v>
      </c>
      <c r="P40" s="30">
        <v>9.9224537037037042E-2</v>
      </c>
      <c r="Q40" s="27">
        <v>8</v>
      </c>
      <c r="R40" s="30">
        <f t="shared" si="1"/>
        <v>0.44140625</v>
      </c>
      <c r="S40" s="30">
        <f t="shared" si="2"/>
        <v>3.1354166666666683E-3</v>
      </c>
      <c r="T40" s="105">
        <f t="shared" si="0"/>
        <v>42.949852507374629</v>
      </c>
      <c r="U40" s="33"/>
    </row>
    <row r="41" spans="1:21" s="32" customFormat="1" ht="18" x14ac:dyDescent="0.25">
      <c r="A41" s="26">
        <v>19</v>
      </c>
      <c r="B41" s="27">
        <v>51</v>
      </c>
      <c r="C41" s="27">
        <v>10114922853</v>
      </c>
      <c r="D41" s="28" t="s">
        <v>96</v>
      </c>
      <c r="E41" s="106"/>
      <c r="F41" s="29" t="s">
        <v>5</v>
      </c>
      <c r="G41" s="118" t="s">
        <v>97</v>
      </c>
      <c r="H41" s="30">
        <v>9.6921296296296297E-2</v>
      </c>
      <c r="I41" s="27">
        <v>22</v>
      </c>
      <c r="J41" s="30">
        <v>0.11109953703703705</v>
      </c>
      <c r="K41" s="27">
        <v>33</v>
      </c>
      <c r="L41" s="30">
        <v>2.4988425925925928E-2</v>
      </c>
      <c r="M41" s="27">
        <v>28</v>
      </c>
      <c r="N41" s="30">
        <v>0.10987268518518518</v>
      </c>
      <c r="O41" s="27">
        <v>25</v>
      </c>
      <c r="P41" s="30">
        <v>9.9224537037037042E-2</v>
      </c>
      <c r="Q41" s="27">
        <v>15</v>
      </c>
      <c r="R41" s="30">
        <f t="shared" si="1"/>
        <v>0.44210648148148152</v>
      </c>
      <c r="S41" s="30">
        <f t="shared" si="2"/>
        <v>3.8356481481481852E-3</v>
      </c>
      <c r="T41" s="105">
        <f t="shared" si="0"/>
        <v>42.881826273626885</v>
      </c>
      <c r="U41" s="33"/>
    </row>
    <row r="42" spans="1:21" s="32" customFormat="1" ht="18" x14ac:dyDescent="0.25">
      <c r="A42" s="26">
        <v>20</v>
      </c>
      <c r="B42" s="27">
        <v>3</v>
      </c>
      <c r="C42" s="27">
        <v>10102489978</v>
      </c>
      <c r="D42" s="28" t="s">
        <v>98</v>
      </c>
      <c r="E42" s="106"/>
      <c r="F42" s="29" t="s">
        <v>5</v>
      </c>
      <c r="G42" s="118" t="s">
        <v>128</v>
      </c>
      <c r="H42" s="30">
        <v>9.7141203703703702E-2</v>
      </c>
      <c r="I42" s="27">
        <v>23</v>
      </c>
      <c r="J42" s="30">
        <v>0.11105324074074074</v>
      </c>
      <c r="K42" s="27">
        <v>27</v>
      </c>
      <c r="L42" s="30">
        <v>2.5778935185185189E-2</v>
      </c>
      <c r="M42" s="27">
        <v>36</v>
      </c>
      <c r="N42" s="30">
        <v>0.10987268518518518</v>
      </c>
      <c r="O42" s="27">
        <v>22</v>
      </c>
      <c r="P42" s="30">
        <v>9.9212962962962961E-2</v>
      </c>
      <c r="Q42" s="27">
        <v>13</v>
      </c>
      <c r="R42" s="30">
        <f t="shared" si="1"/>
        <v>0.44305902777777778</v>
      </c>
      <c r="S42" s="30">
        <f t="shared" si="2"/>
        <v>4.7881944444444491E-3</v>
      </c>
      <c r="T42" s="105">
        <f t="shared" si="0"/>
        <v>42.789633310083772</v>
      </c>
      <c r="U42" s="33"/>
    </row>
    <row r="43" spans="1:21" s="32" customFormat="1" ht="18" x14ac:dyDescent="0.25">
      <c r="A43" s="26">
        <v>21</v>
      </c>
      <c r="B43" s="27">
        <v>32</v>
      </c>
      <c r="C43" s="27">
        <v>10083910438</v>
      </c>
      <c r="D43" s="28" t="s">
        <v>99</v>
      </c>
      <c r="E43" s="106"/>
      <c r="F43" s="29" t="s">
        <v>5</v>
      </c>
      <c r="G43" s="118" t="s">
        <v>22</v>
      </c>
      <c r="H43" s="30">
        <v>9.9166666666666667E-2</v>
      </c>
      <c r="I43" s="27">
        <v>24</v>
      </c>
      <c r="J43" s="30">
        <v>0.11078703703703703</v>
      </c>
      <c r="K43" s="27">
        <v>24</v>
      </c>
      <c r="L43" s="30">
        <v>2.4515046296296295E-2</v>
      </c>
      <c r="M43" s="27">
        <v>24</v>
      </c>
      <c r="N43" s="30">
        <v>0.10987268518518518</v>
      </c>
      <c r="O43" s="27">
        <v>16</v>
      </c>
      <c r="P43" s="30">
        <v>9.9224537037037042E-2</v>
      </c>
      <c r="Q43" s="27">
        <v>18</v>
      </c>
      <c r="R43" s="30">
        <f t="shared" si="1"/>
        <v>0.44356597222222222</v>
      </c>
      <c r="S43" s="30">
        <f t="shared" ref="S43:S62" si="3">R43-$R$23</f>
        <v>5.295138888888884E-3</v>
      </c>
      <c r="T43" s="105">
        <f t="shared" si="0"/>
        <v>42.740729723594292</v>
      </c>
      <c r="U43" s="33"/>
    </row>
    <row r="44" spans="1:21" s="32" customFormat="1" ht="18" x14ac:dyDescent="0.25">
      <c r="A44" s="26">
        <v>22</v>
      </c>
      <c r="B44" s="27">
        <v>44</v>
      </c>
      <c r="C44" s="27">
        <v>10036095805</v>
      </c>
      <c r="D44" s="28" t="s">
        <v>100</v>
      </c>
      <c r="E44" s="106"/>
      <c r="F44" s="29" t="s">
        <v>4</v>
      </c>
      <c r="G44" s="118" t="s">
        <v>10</v>
      </c>
      <c r="H44" s="30">
        <v>9.6886574074074083E-2</v>
      </c>
      <c r="I44" s="27">
        <v>20</v>
      </c>
      <c r="J44" s="30">
        <v>0.11107638888888889</v>
      </c>
      <c r="K44" s="27">
        <v>32</v>
      </c>
      <c r="L44" s="30">
        <v>2.6071759259259263E-2</v>
      </c>
      <c r="M44" s="27">
        <v>38</v>
      </c>
      <c r="N44" s="30">
        <v>0.10986111111111112</v>
      </c>
      <c r="O44" s="27">
        <v>23</v>
      </c>
      <c r="P44" s="30">
        <v>9.9687499999999998E-2</v>
      </c>
      <c r="Q44" s="27">
        <v>28</v>
      </c>
      <c r="R44" s="30">
        <f t="shared" si="1"/>
        <v>0.44358333333333333</v>
      </c>
      <c r="S44" s="30">
        <f t="shared" si="3"/>
        <v>5.3124999999999978E-3</v>
      </c>
      <c r="T44" s="105">
        <f t="shared" si="0"/>
        <v>42.739056922787896</v>
      </c>
      <c r="U44" s="33"/>
    </row>
    <row r="45" spans="1:21" s="32" customFormat="1" ht="18" x14ac:dyDescent="0.25">
      <c r="A45" s="26">
        <v>23</v>
      </c>
      <c r="B45" s="27">
        <v>28</v>
      </c>
      <c r="C45" s="27">
        <v>10057706896</v>
      </c>
      <c r="D45" s="28" t="s">
        <v>101</v>
      </c>
      <c r="E45" s="106"/>
      <c r="F45" s="29" t="s">
        <v>4</v>
      </c>
      <c r="G45" s="118" t="s">
        <v>22</v>
      </c>
      <c r="H45" s="30">
        <v>0.10148148148148149</v>
      </c>
      <c r="I45" s="27">
        <v>30</v>
      </c>
      <c r="J45" s="30">
        <v>0.1102662037037037</v>
      </c>
      <c r="K45" s="27">
        <v>4</v>
      </c>
      <c r="L45" s="30">
        <v>2.351388888888889E-2</v>
      </c>
      <c r="M45" s="27">
        <v>8</v>
      </c>
      <c r="N45" s="30">
        <v>0.10987268518518518</v>
      </c>
      <c r="O45" s="27">
        <v>27</v>
      </c>
      <c r="P45" s="30">
        <v>9.9328703703703711E-2</v>
      </c>
      <c r="Q45" s="27">
        <v>25</v>
      </c>
      <c r="R45" s="30">
        <f t="shared" si="1"/>
        <v>0.444462962962963</v>
      </c>
      <c r="S45" s="30">
        <f t="shared" si="3"/>
        <v>6.1921296296296724E-3</v>
      </c>
      <c r="T45" s="105">
        <f t="shared" si="0"/>
        <v>42.654472730302899</v>
      </c>
      <c r="U45" s="33"/>
    </row>
    <row r="46" spans="1:21" s="32" customFormat="1" ht="18" x14ac:dyDescent="0.25">
      <c r="A46" s="26">
        <v>24</v>
      </c>
      <c r="B46" s="27">
        <v>25</v>
      </c>
      <c r="C46" s="27">
        <v>10078169149</v>
      </c>
      <c r="D46" s="28" t="s">
        <v>102</v>
      </c>
      <c r="E46" s="106"/>
      <c r="F46" s="29" t="s">
        <v>5</v>
      </c>
      <c r="G46" s="118" t="s">
        <v>103</v>
      </c>
      <c r="H46" s="30">
        <v>0.10078703703703702</v>
      </c>
      <c r="I46" s="27">
        <v>29</v>
      </c>
      <c r="J46" s="30">
        <v>0.11128472222222223</v>
      </c>
      <c r="K46" s="27">
        <v>34</v>
      </c>
      <c r="L46" s="30">
        <v>2.3680555555555555E-2</v>
      </c>
      <c r="M46" s="27">
        <v>13</v>
      </c>
      <c r="N46" s="30">
        <v>0.10987268518518518</v>
      </c>
      <c r="O46" s="27">
        <v>9</v>
      </c>
      <c r="P46" s="30">
        <v>9.9351851851851858E-2</v>
      </c>
      <c r="Q46" s="27">
        <v>26</v>
      </c>
      <c r="R46" s="30">
        <f t="shared" si="1"/>
        <v>0.44497685185185187</v>
      </c>
      <c r="S46" s="30">
        <f t="shared" si="3"/>
        <v>6.7060185185185417E-3</v>
      </c>
      <c r="T46" s="105">
        <f t="shared" si="0"/>
        <v>42.605212505852357</v>
      </c>
      <c r="U46" s="33"/>
    </row>
    <row r="47" spans="1:21" s="32" customFormat="1" ht="18" x14ac:dyDescent="0.25">
      <c r="A47" s="26">
        <v>25</v>
      </c>
      <c r="B47" s="27">
        <v>6</v>
      </c>
      <c r="C47" s="27">
        <v>10077957971</v>
      </c>
      <c r="D47" s="28" t="s">
        <v>104</v>
      </c>
      <c r="E47" s="106"/>
      <c r="F47" s="29" t="s">
        <v>4</v>
      </c>
      <c r="G47" s="118" t="s">
        <v>128</v>
      </c>
      <c r="H47" s="30">
        <v>0.10061342592592593</v>
      </c>
      <c r="I47" s="27">
        <v>26</v>
      </c>
      <c r="J47" s="30">
        <v>0.11078703703703703</v>
      </c>
      <c r="K47" s="27">
        <v>20</v>
      </c>
      <c r="L47" s="30">
        <v>2.5019675925925928E-2</v>
      </c>
      <c r="M47" s="27">
        <v>29</v>
      </c>
      <c r="N47" s="30">
        <v>0.10997685185185185</v>
      </c>
      <c r="O47" s="27">
        <v>35</v>
      </c>
      <c r="P47" s="30">
        <v>9.9224537037037042E-2</v>
      </c>
      <c r="Q47" s="27">
        <v>16</v>
      </c>
      <c r="R47" s="30">
        <f t="shared" si="1"/>
        <v>0.44562152777777775</v>
      </c>
      <c r="S47" s="30">
        <f t="shared" si="3"/>
        <v>7.3506944444444167E-3</v>
      </c>
      <c r="T47" s="105">
        <f t="shared" si="0"/>
        <v>42.543575997942952</v>
      </c>
      <c r="U47" s="33"/>
    </row>
    <row r="48" spans="1:21" s="32" customFormat="1" ht="18" x14ac:dyDescent="0.25">
      <c r="A48" s="26">
        <v>26</v>
      </c>
      <c r="B48" s="27">
        <v>11</v>
      </c>
      <c r="C48" s="27">
        <v>10091410760</v>
      </c>
      <c r="D48" s="28" t="s">
        <v>105</v>
      </c>
      <c r="E48" s="106"/>
      <c r="F48" s="29" t="s">
        <v>4</v>
      </c>
      <c r="G48" s="118" t="s">
        <v>127</v>
      </c>
      <c r="H48" s="30">
        <v>9.6840277777777775E-2</v>
      </c>
      <c r="I48" s="27">
        <v>13</v>
      </c>
      <c r="J48" s="30">
        <v>0.11135416666666666</v>
      </c>
      <c r="K48" s="27">
        <v>35</v>
      </c>
      <c r="L48" s="30">
        <v>2.753703703703704E-2</v>
      </c>
      <c r="M48" s="27">
        <v>41</v>
      </c>
      <c r="N48" s="30">
        <v>0.11010416666666667</v>
      </c>
      <c r="O48" s="27">
        <v>39</v>
      </c>
      <c r="P48" s="30">
        <v>9.9837962962962948E-2</v>
      </c>
      <c r="Q48" s="27">
        <v>31</v>
      </c>
      <c r="R48" s="30">
        <f t="shared" si="1"/>
        <v>0.44567361111111109</v>
      </c>
      <c r="S48" s="30">
        <f t="shared" si="3"/>
        <v>7.4027777777777581E-3</v>
      </c>
      <c r="T48" s="105">
        <f t="shared" si="0"/>
        <v>42.538604172834503</v>
      </c>
      <c r="U48" s="33"/>
    </row>
    <row r="49" spans="1:21" s="32" customFormat="1" ht="18" x14ac:dyDescent="0.25">
      <c r="A49" s="26">
        <v>27</v>
      </c>
      <c r="B49" s="27">
        <v>33</v>
      </c>
      <c r="C49" s="27">
        <v>10094941661</v>
      </c>
      <c r="D49" s="28" t="s">
        <v>106</v>
      </c>
      <c r="E49" s="106"/>
      <c r="F49" s="29" t="s">
        <v>5</v>
      </c>
      <c r="G49" s="118" t="s">
        <v>22</v>
      </c>
      <c r="H49" s="30">
        <v>0.10234953703703703</v>
      </c>
      <c r="I49" s="27">
        <v>34</v>
      </c>
      <c r="J49" s="30">
        <v>0.11078703703703703</v>
      </c>
      <c r="K49" s="27">
        <v>26</v>
      </c>
      <c r="L49" s="30">
        <v>2.4855324074074075E-2</v>
      </c>
      <c r="M49" s="27">
        <v>26</v>
      </c>
      <c r="N49" s="30">
        <v>0.10984953703703704</v>
      </c>
      <c r="O49" s="27">
        <v>26</v>
      </c>
      <c r="P49" s="30">
        <v>9.9224537037037042E-2</v>
      </c>
      <c r="Q49" s="27">
        <v>23</v>
      </c>
      <c r="R49" s="30">
        <f t="shared" si="1"/>
        <v>0.44706597222222222</v>
      </c>
      <c r="S49" s="30">
        <f t="shared" si="3"/>
        <v>8.7951388888888871E-3</v>
      </c>
      <c r="T49" s="105">
        <f t="shared" si="0"/>
        <v>42.406120150673758</v>
      </c>
      <c r="U49" s="33"/>
    </row>
    <row r="50" spans="1:21" s="32" customFormat="1" ht="18" x14ac:dyDescent="0.25">
      <c r="A50" s="26">
        <v>28</v>
      </c>
      <c r="B50" s="27">
        <v>37</v>
      </c>
      <c r="C50" s="27">
        <v>10055096081</v>
      </c>
      <c r="D50" s="28" t="s">
        <v>107</v>
      </c>
      <c r="E50" s="106"/>
      <c r="F50" s="29" t="s">
        <v>4</v>
      </c>
      <c r="G50" s="118" t="s">
        <v>38</v>
      </c>
      <c r="H50" s="30">
        <v>0.10265046296296297</v>
      </c>
      <c r="I50" s="27">
        <v>37</v>
      </c>
      <c r="J50" s="30">
        <v>0.11020833333333334</v>
      </c>
      <c r="K50" s="27">
        <v>2</v>
      </c>
      <c r="L50" s="30">
        <v>2.5197916666666664E-2</v>
      </c>
      <c r="M50" s="27">
        <v>30</v>
      </c>
      <c r="N50" s="30">
        <v>0.10987268518518518</v>
      </c>
      <c r="O50" s="27">
        <v>21</v>
      </c>
      <c r="P50" s="30">
        <v>9.9224537037037042E-2</v>
      </c>
      <c r="Q50" s="27">
        <v>20</v>
      </c>
      <c r="R50" s="30">
        <f t="shared" si="1"/>
        <v>0.4471539351851852</v>
      </c>
      <c r="S50" s="30">
        <f t="shared" si="3"/>
        <v>8.8831018518518712E-3</v>
      </c>
      <c r="T50" s="105">
        <f t="shared" si="0"/>
        <v>42.397778128648007</v>
      </c>
      <c r="U50" s="33"/>
    </row>
    <row r="51" spans="1:21" s="32" customFormat="1" ht="18" x14ac:dyDescent="0.25">
      <c r="A51" s="26">
        <v>29</v>
      </c>
      <c r="B51" s="27">
        <v>4</v>
      </c>
      <c r="C51" s="27">
        <v>10115080982</v>
      </c>
      <c r="D51" s="28" t="s">
        <v>108</v>
      </c>
      <c r="E51" s="106"/>
      <c r="F51" s="29" t="s">
        <v>5</v>
      </c>
      <c r="G51" s="118" t="s">
        <v>128</v>
      </c>
      <c r="H51" s="30">
        <v>0.10196759259259258</v>
      </c>
      <c r="I51" s="27">
        <v>31</v>
      </c>
      <c r="J51" s="30">
        <v>0.11078703703703703</v>
      </c>
      <c r="K51" s="27">
        <v>22</v>
      </c>
      <c r="L51" s="30">
        <v>2.5292824074074075E-2</v>
      </c>
      <c r="M51" s="27">
        <v>33</v>
      </c>
      <c r="N51" s="30">
        <v>0.10987268518518518</v>
      </c>
      <c r="O51" s="27">
        <v>31</v>
      </c>
      <c r="P51" s="30">
        <v>0.10166666666666667</v>
      </c>
      <c r="Q51" s="27">
        <v>32</v>
      </c>
      <c r="R51" s="30">
        <f t="shared" si="1"/>
        <v>0.44958680555555552</v>
      </c>
      <c r="S51" s="30">
        <f t="shared" si="3"/>
        <v>1.1315972222222193E-2</v>
      </c>
      <c r="T51" s="105">
        <f t="shared" si="0"/>
        <v>42.168349024181161</v>
      </c>
      <c r="U51" s="33"/>
    </row>
    <row r="52" spans="1:21" s="32" customFormat="1" ht="18" x14ac:dyDescent="0.25">
      <c r="A52" s="26">
        <v>30</v>
      </c>
      <c r="B52" s="27">
        <v>41</v>
      </c>
      <c r="C52" s="27">
        <v>10054315334</v>
      </c>
      <c r="D52" s="28" t="s">
        <v>109</v>
      </c>
      <c r="E52" s="106"/>
      <c r="F52" s="29" t="s">
        <v>5</v>
      </c>
      <c r="G52" s="118" t="s">
        <v>75</v>
      </c>
      <c r="H52" s="30">
        <v>0.10222222222222221</v>
      </c>
      <c r="I52" s="27">
        <v>32</v>
      </c>
      <c r="J52" s="30">
        <v>0.11005787037037036</v>
      </c>
      <c r="K52" s="27">
        <v>1</v>
      </c>
      <c r="L52" s="30">
        <v>2.4390046296296295E-2</v>
      </c>
      <c r="M52" s="27">
        <v>23</v>
      </c>
      <c r="N52" s="30">
        <v>0.10995370370370371</v>
      </c>
      <c r="O52" s="27">
        <v>34</v>
      </c>
      <c r="P52" s="30">
        <v>0.10322916666666666</v>
      </c>
      <c r="Q52" s="27">
        <v>35</v>
      </c>
      <c r="R52" s="30">
        <f t="shared" si="1"/>
        <v>0.4498530092592592</v>
      </c>
      <c r="S52" s="30">
        <f t="shared" si="3"/>
        <v>1.1582175925925864E-2</v>
      </c>
      <c r="T52" s="105">
        <f t="shared" si="0"/>
        <v>42.143395605045896</v>
      </c>
      <c r="U52" s="33"/>
    </row>
    <row r="53" spans="1:21" s="32" customFormat="1" ht="18" x14ac:dyDescent="0.25">
      <c r="A53" s="26">
        <v>31</v>
      </c>
      <c r="B53" s="27">
        <v>24</v>
      </c>
      <c r="C53" s="27">
        <v>10036091660</v>
      </c>
      <c r="D53" s="28" t="s">
        <v>110</v>
      </c>
      <c r="E53" s="106"/>
      <c r="F53" s="29" t="s">
        <v>4</v>
      </c>
      <c r="G53" s="118" t="s">
        <v>103</v>
      </c>
      <c r="H53" s="30">
        <v>0.10031249999999999</v>
      </c>
      <c r="I53" s="27">
        <v>25</v>
      </c>
      <c r="J53" s="30">
        <v>0.11370370370370371</v>
      </c>
      <c r="K53" s="27">
        <v>42</v>
      </c>
      <c r="L53" s="30">
        <v>2.7260416666666665E-2</v>
      </c>
      <c r="M53" s="27">
        <v>40</v>
      </c>
      <c r="N53" s="30">
        <v>0.10987268518518518</v>
      </c>
      <c r="O53" s="27">
        <v>6</v>
      </c>
      <c r="P53" s="30">
        <v>9.9178240740740733E-2</v>
      </c>
      <c r="Q53" s="27">
        <v>3</v>
      </c>
      <c r="R53" s="30">
        <f t="shared" si="1"/>
        <v>0.45032754629629629</v>
      </c>
      <c r="S53" s="30">
        <f t="shared" si="3"/>
        <v>1.2056712962962957E-2</v>
      </c>
      <c r="T53" s="105">
        <f t="shared" si="0"/>
        <v>42.098986591549874</v>
      </c>
      <c r="U53" s="33"/>
    </row>
    <row r="54" spans="1:21" s="32" customFormat="1" ht="18" x14ac:dyDescent="0.25">
      <c r="A54" s="26">
        <v>32</v>
      </c>
      <c r="B54" s="27">
        <v>5</v>
      </c>
      <c r="C54" s="27">
        <v>10092779066</v>
      </c>
      <c r="D54" s="28" t="s">
        <v>111</v>
      </c>
      <c r="E54" s="106"/>
      <c r="F54" s="29" t="s">
        <v>5</v>
      </c>
      <c r="G54" s="118" t="s">
        <v>128</v>
      </c>
      <c r="H54" s="30">
        <v>0.10516203703703704</v>
      </c>
      <c r="I54" s="27">
        <v>38</v>
      </c>
      <c r="J54" s="30">
        <v>0.11023148148148149</v>
      </c>
      <c r="K54" s="27">
        <v>3</v>
      </c>
      <c r="L54" s="30">
        <v>2.5631944444444443E-2</v>
      </c>
      <c r="M54" s="27">
        <v>35</v>
      </c>
      <c r="N54" s="30">
        <v>0.10987268518518518</v>
      </c>
      <c r="O54" s="27">
        <v>15</v>
      </c>
      <c r="P54" s="30">
        <v>9.9687499999999998E-2</v>
      </c>
      <c r="Q54" s="27">
        <v>29</v>
      </c>
      <c r="R54" s="30">
        <f t="shared" si="1"/>
        <v>0.45058564814814811</v>
      </c>
      <c r="S54" s="30">
        <f t="shared" si="3"/>
        <v>1.2314814814814778E-2</v>
      </c>
      <c r="T54" s="105">
        <f t="shared" si="0"/>
        <v>42.074871694759395</v>
      </c>
      <c r="U54" s="33"/>
    </row>
    <row r="55" spans="1:21" s="32" customFormat="1" ht="18" x14ac:dyDescent="0.25">
      <c r="A55" s="26">
        <v>33</v>
      </c>
      <c r="B55" s="27">
        <v>10</v>
      </c>
      <c r="C55" s="27">
        <v>10036079334</v>
      </c>
      <c r="D55" s="28" t="s">
        <v>112</v>
      </c>
      <c r="E55" s="106"/>
      <c r="F55" s="29" t="s">
        <v>4</v>
      </c>
      <c r="G55" s="118" t="s">
        <v>127</v>
      </c>
      <c r="H55" s="30">
        <v>0.10262731481481481</v>
      </c>
      <c r="I55" s="27">
        <v>35</v>
      </c>
      <c r="J55" s="30">
        <v>0.1120138888888889</v>
      </c>
      <c r="K55" s="27">
        <v>39</v>
      </c>
      <c r="L55" s="30">
        <v>2.4901620370370373E-2</v>
      </c>
      <c r="M55" s="27">
        <v>27</v>
      </c>
      <c r="N55" s="30">
        <v>0.10987268518518518</v>
      </c>
      <c r="O55" s="27">
        <v>29</v>
      </c>
      <c r="P55" s="30">
        <v>0.10291666666666666</v>
      </c>
      <c r="Q55" s="27">
        <v>34</v>
      </c>
      <c r="R55" s="30">
        <f t="shared" si="1"/>
        <v>0.45233217592592589</v>
      </c>
      <c r="S55" s="30">
        <f t="shared" si="3"/>
        <v>1.4061342592592563E-2</v>
      </c>
      <c r="T55" s="105">
        <f t="shared" si="0"/>
        <v>41.912413801926746</v>
      </c>
      <c r="U55" s="33"/>
    </row>
    <row r="56" spans="1:21" s="32" customFormat="1" ht="18" x14ac:dyDescent="0.25">
      <c r="A56" s="26">
        <v>34</v>
      </c>
      <c r="B56" s="27">
        <v>23</v>
      </c>
      <c r="C56" s="27">
        <v>10036068927</v>
      </c>
      <c r="D56" s="28" t="s">
        <v>113</v>
      </c>
      <c r="E56" s="106"/>
      <c r="F56" s="29" t="s">
        <v>5</v>
      </c>
      <c r="G56" s="118" t="s">
        <v>103</v>
      </c>
      <c r="H56" s="30">
        <v>0.10063657407407407</v>
      </c>
      <c r="I56" s="27">
        <v>27</v>
      </c>
      <c r="J56" s="30">
        <v>0.11373842592592592</v>
      </c>
      <c r="K56" s="27">
        <v>41</v>
      </c>
      <c r="L56" s="30">
        <v>2.3528935185185187E-2</v>
      </c>
      <c r="M56" s="27">
        <v>10</v>
      </c>
      <c r="N56" s="30">
        <v>0.10987268518518518</v>
      </c>
      <c r="O56" s="27">
        <v>28</v>
      </c>
      <c r="P56" s="30">
        <v>0.10539351851851853</v>
      </c>
      <c r="Q56" s="27">
        <v>36</v>
      </c>
      <c r="R56" s="30">
        <f t="shared" si="1"/>
        <v>0.45317013888888885</v>
      </c>
      <c r="S56" s="30">
        <f t="shared" si="3"/>
        <v>1.489930555555552E-2</v>
      </c>
      <c r="T56" s="105">
        <f t="shared" si="0"/>
        <v>41.834912997172701</v>
      </c>
      <c r="U56" s="33"/>
    </row>
    <row r="57" spans="1:21" s="32" customFormat="1" ht="18" x14ac:dyDescent="0.25">
      <c r="A57" s="26">
        <v>35</v>
      </c>
      <c r="B57" s="27">
        <v>16</v>
      </c>
      <c r="C57" s="27">
        <v>10091971744</v>
      </c>
      <c r="D57" s="28" t="s">
        <v>114</v>
      </c>
      <c r="E57" s="106"/>
      <c r="F57" s="29" t="s">
        <v>5</v>
      </c>
      <c r="G57" s="118" t="s">
        <v>82</v>
      </c>
      <c r="H57" s="30">
        <v>0.10695601851851851</v>
      </c>
      <c r="I57" s="27">
        <v>39</v>
      </c>
      <c r="J57" s="30">
        <v>0.11158564814814814</v>
      </c>
      <c r="K57" s="27">
        <v>38</v>
      </c>
      <c r="L57" s="30">
        <v>2.5232638888888891E-2</v>
      </c>
      <c r="M57" s="27">
        <v>31</v>
      </c>
      <c r="N57" s="30">
        <v>0.10987268518518518</v>
      </c>
      <c r="O57" s="27">
        <v>11</v>
      </c>
      <c r="P57" s="30">
        <v>0.10222222222222221</v>
      </c>
      <c r="Q57" s="27">
        <v>33</v>
      </c>
      <c r="R57" s="30">
        <f t="shared" si="1"/>
        <v>0.4558692129629629</v>
      </c>
      <c r="S57" s="30">
        <f t="shared" si="3"/>
        <v>1.7598379629629568E-2</v>
      </c>
      <c r="T57" s="105">
        <f t="shared" si="0"/>
        <v>41.587220181226854</v>
      </c>
      <c r="U57" s="33"/>
    </row>
    <row r="58" spans="1:21" s="32" customFormat="1" ht="18" x14ac:dyDescent="0.25">
      <c r="A58" s="26">
        <v>36</v>
      </c>
      <c r="B58" s="27">
        <v>19</v>
      </c>
      <c r="C58" s="27">
        <v>10036050739</v>
      </c>
      <c r="D58" s="28" t="s">
        <v>115</v>
      </c>
      <c r="E58" s="106"/>
      <c r="F58" s="29" t="s">
        <v>5</v>
      </c>
      <c r="G58" s="118" t="s">
        <v>82</v>
      </c>
      <c r="H58" s="30">
        <v>0.10263888888888889</v>
      </c>
      <c r="I58" s="27">
        <v>36</v>
      </c>
      <c r="J58" s="30">
        <v>0.11144675925925925</v>
      </c>
      <c r="K58" s="27">
        <v>36</v>
      </c>
      <c r="L58" s="30">
        <v>2.6002314814814815E-2</v>
      </c>
      <c r="M58" s="27">
        <v>37</v>
      </c>
      <c r="N58" s="30">
        <v>0.10997685185185185</v>
      </c>
      <c r="O58" s="27">
        <v>37</v>
      </c>
      <c r="P58" s="30">
        <v>0.10684027777777778</v>
      </c>
      <c r="Q58" s="27">
        <v>37</v>
      </c>
      <c r="R58" s="30">
        <f t="shared" si="1"/>
        <v>0.45690509259259254</v>
      </c>
      <c r="S58" s="30">
        <f t="shared" si="3"/>
        <v>1.8634259259259212E-2</v>
      </c>
      <c r="T58" s="105">
        <f t="shared" si="0"/>
        <v>41.492935055197265</v>
      </c>
      <c r="U58" s="33"/>
    </row>
    <row r="59" spans="1:21" s="32" customFormat="1" ht="18" x14ac:dyDescent="0.25">
      <c r="A59" s="26">
        <v>37</v>
      </c>
      <c r="B59" s="27">
        <v>39</v>
      </c>
      <c r="C59" s="27">
        <v>10034978079</v>
      </c>
      <c r="D59" s="28" t="s">
        <v>116</v>
      </c>
      <c r="E59" s="106"/>
      <c r="F59" s="29" t="s">
        <v>5</v>
      </c>
      <c r="G59" s="118" t="s">
        <v>38</v>
      </c>
      <c r="H59" s="30">
        <v>0.10854166666666666</v>
      </c>
      <c r="I59" s="27">
        <v>41</v>
      </c>
      <c r="J59" s="30">
        <v>0.11105324074074074</v>
      </c>
      <c r="K59" s="27">
        <v>28</v>
      </c>
      <c r="L59" s="30">
        <v>2.5233796296296296E-2</v>
      </c>
      <c r="M59" s="27">
        <v>32</v>
      </c>
      <c r="N59" s="30">
        <v>0.11466435185185185</v>
      </c>
      <c r="O59" s="27">
        <v>42</v>
      </c>
      <c r="P59" s="30">
        <v>0.1108912037037037</v>
      </c>
      <c r="Q59" s="27">
        <v>38</v>
      </c>
      <c r="R59" s="30">
        <f t="shared" si="1"/>
        <v>0.47038425925925925</v>
      </c>
      <c r="S59" s="30">
        <f t="shared" si="3"/>
        <v>3.211342592592592E-2</v>
      </c>
      <c r="T59" s="105">
        <f t="shared" si="0"/>
        <v>40.303928033621055</v>
      </c>
      <c r="U59" s="33"/>
    </row>
    <row r="60" spans="1:21" s="32" customFormat="1" ht="18" x14ac:dyDescent="0.25">
      <c r="A60" s="26">
        <v>38</v>
      </c>
      <c r="B60" s="27">
        <v>34</v>
      </c>
      <c r="C60" s="27">
        <v>10078944947</v>
      </c>
      <c r="D60" s="28" t="s">
        <v>117</v>
      </c>
      <c r="E60" s="106"/>
      <c r="F60" s="29" t="s">
        <v>5</v>
      </c>
      <c r="G60" s="118" t="s">
        <v>118</v>
      </c>
      <c r="H60" s="30">
        <v>0.10078703703703702</v>
      </c>
      <c r="I60" s="27">
        <v>28</v>
      </c>
      <c r="J60" s="30">
        <v>0.13405092592592593</v>
      </c>
      <c r="K60" s="27">
        <v>43</v>
      </c>
      <c r="L60" s="30">
        <v>2.9434027777777774E-2</v>
      </c>
      <c r="M60" s="27">
        <v>43</v>
      </c>
      <c r="N60" s="30">
        <v>0.10987268518518518</v>
      </c>
      <c r="O60" s="27">
        <v>24</v>
      </c>
      <c r="P60" s="30">
        <v>9.9687499999999998E-2</v>
      </c>
      <c r="Q60" s="27">
        <v>30</v>
      </c>
      <c r="R60" s="30">
        <f t="shared" si="1"/>
        <v>0.47383217592592586</v>
      </c>
      <c r="S60" s="30">
        <f t="shared" si="3"/>
        <v>3.5561342592592526E-2</v>
      </c>
      <c r="T60" s="105">
        <f t="shared" si="0"/>
        <v>40.010649965436471</v>
      </c>
      <c r="U60" s="33"/>
    </row>
    <row r="61" spans="1:21" s="32" customFormat="1" ht="18" x14ac:dyDescent="0.25">
      <c r="A61" s="26">
        <v>39</v>
      </c>
      <c r="B61" s="27">
        <v>26</v>
      </c>
      <c r="C61" s="27">
        <v>10091618504</v>
      </c>
      <c r="D61" s="28" t="s">
        <v>119</v>
      </c>
      <c r="E61" s="106"/>
      <c r="F61" s="29" t="s">
        <v>5</v>
      </c>
      <c r="G61" s="118" t="s">
        <v>120</v>
      </c>
      <c r="H61" s="30">
        <v>0.1083912037037037</v>
      </c>
      <c r="I61" s="27">
        <v>40</v>
      </c>
      <c r="J61" s="30">
        <v>0.11146990740740741</v>
      </c>
      <c r="K61" s="27">
        <v>37</v>
      </c>
      <c r="L61" s="30">
        <v>2.7672453703703706E-2</v>
      </c>
      <c r="M61" s="27">
        <v>42</v>
      </c>
      <c r="N61" s="30">
        <v>0.11009259259259259</v>
      </c>
      <c r="O61" s="27">
        <v>38</v>
      </c>
      <c r="P61" s="30">
        <v>0.1230787037037037</v>
      </c>
      <c r="Q61" s="27">
        <v>40</v>
      </c>
      <c r="R61" s="30">
        <f t="shared" si="1"/>
        <v>0.4807048611111111</v>
      </c>
      <c r="S61" s="30">
        <f t="shared" si="3"/>
        <v>4.2434027777777772E-2</v>
      </c>
      <c r="T61" s="105">
        <f t="shared" si="0"/>
        <v>39.438613725504361</v>
      </c>
      <c r="U61" s="33"/>
    </row>
    <row r="62" spans="1:21" s="32" customFormat="1" ht="18" x14ac:dyDescent="0.25">
      <c r="A62" s="26">
        <v>40</v>
      </c>
      <c r="B62" s="27">
        <v>22</v>
      </c>
      <c r="C62" s="27">
        <v>10064166490</v>
      </c>
      <c r="D62" s="28" t="s">
        <v>121</v>
      </c>
      <c r="E62" s="106"/>
      <c r="F62" s="29" t="s">
        <v>5</v>
      </c>
      <c r="G62" s="118" t="s">
        <v>103</v>
      </c>
      <c r="H62" s="30">
        <v>0.11309027777777779</v>
      </c>
      <c r="I62" s="27">
        <v>42</v>
      </c>
      <c r="J62" s="30">
        <v>0.11105324074074074</v>
      </c>
      <c r="K62" s="27">
        <v>29</v>
      </c>
      <c r="L62" s="30">
        <v>2.6559027777777775E-2</v>
      </c>
      <c r="M62" s="27">
        <v>39</v>
      </c>
      <c r="N62" s="30">
        <v>0.11318287037037038</v>
      </c>
      <c r="O62" s="27">
        <v>41</v>
      </c>
      <c r="P62" s="30">
        <v>0.12085648148148148</v>
      </c>
      <c r="Q62" s="27">
        <v>39</v>
      </c>
      <c r="R62" s="30">
        <f t="shared" si="1"/>
        <v>0.48474189814814822</v>
      </c>
      <c r="S62" s="30">
        <f t="shared" si="3"/>
        <v>4.6471064814814889E-2</v>
      </c>
      <c r="T62" s="105">
        <f t="shared" si="0"/>
        <v>39.110160284802184</v>
      </c>
      <c r="U62" s="33"/>
    </row>
    <row r="63" spans="1:21" s="32" customFormat="1" ht="18" x14ac:dyDescent="0.25">
      <c r="A63" s="26" t="s">
        <v>43</v>
      </c>
      <c r="B63" s="27">
        <v>21</v>
      </c>
      <c r="C63" s="27">
        <v>10036037605</v>
      </c>
      <c r="D63" s="28" t="s">
        <v>122</v>
      </c>
      <c r="E63" s="106"/>
      <c r="F63" s="29" t="s">
        <v>4</v>
      </c>
      <c r="G63" s="118" t="s">
        <v>103</v>
      </c>
      <c r="H63" s="30">
        <v>0.11584490740740742</v>
      </c>
      <c r="I63" s="27">
        <v>43</v>
      </c>
      <c r="J63" s="30">
        <v>0.1120138888888889</v>
      </c>
      <c r="K63" s="27">
        <v>40</v>
      </c>
      <c r="L63" s="30">
        <v>2.5449074074074072E-2</v>
      </c>
      <c r="M63" s="27">
        <v>34</v>
      </c>
      <c r="N63" s="30">
        <v>0.11010416666666667</v>
      </c>
      <c r="O63" s="27">
        <v>40</v>
      </c>
      <c r="P63" s="30"/>
      <c r="Q63" s="27"/>
      <c r="R63" s="30"/>
      <c r="S63" s="30"/>
      <c r="T63" s="31"/>
      <c r="U63" s="33"/>
    </row>
    <row r="64" spans="1:21" s="32" customFormat="1" ht="18" x14ac:dyDescent="0.25">
      <c r="A64" s="26" t="s">
        <v>43</v>
      </c>
      <c r="B64" s="27">
        <v>36</v>
      </c>
      <c r="C64" s="27">
        <v>10077305142</v>
      </c>
      <c r="D64" s="28" t="s">
        <v>123</v>
      </c>
      <c r="E64" s="106"/>
      <c r="F64" s="29" t="s">
        <v>4</v>
      </c>
      <c r="G64" s="118" t="s">
        <v>38</v>
      </c>
      <c r="H64" s="30">
        <v>0.10222222222222221</v>
      </c>
      <c r="I64" s="27">
        <v>33</v>
      </c>
      <c r="J64" s="30">
        <v>0.11078703703703703</v>
      </c>
      <c r="K64" s="27">
        <v>19</v>
      </c>
      <c r="L64" s="30">
        <v>2.4144675925925924E-2</v>
      </c>
      <c r="M64" s="27">
        <v>17</v>
      </c>
      <c r="N64" s="30">
        <v>0.10984953703703704</v>
      </c>
      <c r="O64" s="27">
        <v>19</v>
      </c>
      <c r="P64" s="30"/>
      <c r="Q64" s="27"/>
      <c r="R64" s="30"/>
      <c r="S64" s="30"/>
      <c r="T64" s="31"/>
      <c r="U64" s="33" t="s">
        <v>129</v>
      </c>
    </row>
    <row r="65" spans="1:21" s="32" customFormat="1" ht="18" x14ac:dyDescent="0.25">
      <c r="A65" s="26" t="s">
        <v>43</v>
      </c>
      <c r="B65" s="27">
        <v>9</v>
      </c>
      <c r="C65" s="27">
        <v>10049916382</v>
      </c>
      <c r="D65" s="28" t="s">
        <v>124</v>
      </c>
      <c r="E65" s="106"/>
      <c r="F65" s="29" t="s">
        <v>4</v>
      </c>
      <c r="G65" s="118" t="s">
        <v>127</v>
      </c>
      <c r="H65" s="30">
        <v>9.633101851851851E-2</v>
      </c>
      <c r="I65" s="27">
        <v>3</v>
      </c>
      <c r="J65" s="30">
        <v>0.11070601851851852</v>
      </c>
      <c r="K65" s="27">
        <v>12</v>
      </c>
      <c r="L65" s="30">
        <v>2.3567129629629632E-2</v>
      </c>
      <c r="M65" s="27">
        <v>11</v>
      </c>
      <c r="N65" s="30"/>
      <c r="O65" s="27"/>
      <c r="P65" s="30"/>
      <c r="Q65" s="27"/>
      <c r="R65" s="30"/>
      <c r="S65" s="30"/>
      <c r="T65" s="31"/>
      <c r="U65" s="33"/>
    </row>
    <row r="66" spans="1:21" s="32" customFormat="1" ht="18" x14ac:dyDescent="0.25">
      <c r="A66" s="26" t="s">
        <v>43</v>
      </c>
      <c r="B66" s="27">
        <v>13</v>
      </c>
      <c r="C66" s="27">
        <v>10091409447</v>
      </c>
      <c r="D66" s="28" t="s">
        <v>125</v>
      </c>
      <c r="E66" s="106"/>
      <c r="F66" s="29" t="s">
        <v>4</v>
      </c>
      <c r="G66" s="118" t="s">
        <v>127</v>
      </c>
      <c r="H66" s="30"/>
      <c r="I66" s="27"/>
      <c r="J66" s="30"/>
      <c r="K66" s="27"/>
      <c r="L66" s="30"/>
      <c r="M66" s="27"/>
      <c r="N66" s="30"/>
      <c r="O66" s="27"/>
      <c r="P66" s="30"/>
      <c r="Q66" s="27"/>
      <c r="R66" s="30"/>
      <c r="S66" s="30"/>
      <c r="T66" s="31"/>
      <c r="U66" s="33"/>
    </row>
    <row r="67" spans="1:21" s="32" customFormat="1" ht="18.600000000000001" thickBot="1" x14ac:dyDescent="0.3">
      <c r="A67" s="83" t="s">
        <v>11</v>
      </c>
      <c r="B67" s="84">
        <v>35</v>
      </c>
      <c r="C67" s="84">
        <v>10078945452</v>
      </c>
      <c r="D67" s="85" t="s">
        <v>126</v>
      </c>
      <c r="E67" s="107"/>
      <c r="F67" s="86" t="s">
        <v>5</v>
      </c>
      <c r="G67" s="119" t="s">
        <v>118</v>
      </c>
      <c r="H67" s="87"/>
      <c r="I67" s="84"/>
      <c r="J67" s="87"/>
      <c r="K67" s="84"/>
      <c r="L67" s="87"/>
      <c r="M67" s="84"/>
      <c r="N67" s="87"/>
      <c r="O67" s="84"/>
      <c r="P67" s="87"/>
      <c r="Q67" s="84"/>
      <c r="R67" s="87"/>
      <c r="S67" s="87"/>
      <c r="T67" s="88"/>
      <c r="U67" s="120"/>
    </row>
    <row r="68" spans="1:21" s="32" customFormat="1" ht="6" customHeight="1" thickTop="1" thickBot="1" x14ac:dyDescent="0.3">
      <c r="A68" s="48"/>
      <c r="B68" s="42"/>
      <c r="C68" s="42"/>
      <c r="D68" s="49"/>
      <c r="E68" s="50"/>
      <c r="F68" s="51"/>
      <c r="G68" s="50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3"/>
    </row>
    <row r="69" spans="1:21" ht="15" thickTop="1" x14ac:dyDescent="0.25">
      <c r="A69" s="121" t="s">
        <v>28</v>
      </c>
      <c r="B69" s="122"/>
      <c r="C69" s="122"/>
      <c r="D69" s="122"/>
      <c r="E69" s="122"/>
      <c r="F69" s="54"/>
      <c r="G69" s="122" t="s">
        <v>29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45"/>
    </row>
    <row r="70" spans="1:21" ht="14.4" x14ac:dyDescent="0.25">
      <c r="A70" s="93" t="s">
        <v>39</v>
      </c>
      <c r="B70" s="63"/>
      <c r="C70" s="64"/>
      <c r="D70" s="65"/>
      <c r="E70" s="66"/>
      <c r="F70" s="55"/>
      <c r="G70" s="94" t="s">
        <v>55</v>
      </c>
      <c r="H70" s="95">
        <v>13</v>
      </c>
      <c r="J70" s="56"/>
      <c r="R70" s="89"/>
      <c r="S70" s="36"/>
      <c r="T70" s="97" t="s">
        <v>63</v>
      </c>
      <c r="U70" s="98">
        <f>COUNTIF(F20:F67,"ЗМС")</f>
        <v>0</v>
      </c>
    </row>
    <row r="71" spans="1:21" ht="14.4" x14ac:dyDescent="0.25">
      <c r="A71" s="93" t="s">
        <v>40</v>
      </c>
      <c r="B71" s="63"/>
      <c r="C71" s="67"/>
      <c r="D71" s="65"/>
      <c r="E71" s="66"/>
      <c r="F71" s="57"/>
      <c r="G71" s="96" t="s">
        <v>56</v>
      </c>
      <c r="H71" s="95">
        <f>H72+H77</f>
        <v>45</v>
      </c>
      <c r="J71" s="58"/>
      <c r="R71" s="90"/>
      <c r="S71" s="91"/>
      <c r="T71" s="97" t="s">
        <v>44</v>
      </c>
      <c r="U71" s="98">
        <f>COUNTIF(F21:F67,"МСМК")</f>
        <v>0</v>
      </c>
    </row>
    <row r="72" spans="1:21" ht="14.4" x14ac:dyDescent="0.25">
      <c r="A72" s="93" t="s">
        <v>41</v>
      </c>
      <c r="B72" s="63"/>
      <c r="C72" s="68"/>
      <c r="D72" s="65"/>
      <c r="E72" s="66"/>
      <c r="F72" s="57"/>
      <c r="G72" s="96" t="s">
        <v>57</v>
      </c>
      <c r="H72" s="95">
        <f>H73+H74+H75+H76</f>
        <v>44</v>
      </c>
      <c r="J72" s="58"/>
      <c r="R72" s="90"/>
      <c r="S72" s="91"/>
      <c r="T72" s="97" t="s">
        <v>4</v>
      </c>
      <c r="U72" s="98">
        <f>COUNTIF(F21:F67,"МС")</f>
        <v>24</v>
      </c>
    </row>
    <row r="73" spans="1:21" ht="14.4" x14ac:dyDescent="0.25">
      <c r="A73" s="93" t="s">
        <v>42</v>
      </c>
      <c r="B73" s="63"/>
      <c r="C73" s="68"/>
      <c r="D73" s="65"/>
      <c r="E73" s="66"/>
      <c r="F73" s="57"/>
      <c r="G73" s="96" t="s">
        <v>58</v>
      </c>
      <c r="H73" s="95">
        <f>COUNT(A23:A67)</f>
        <v>40</v>
      </c>
      <c r="J73" s="58"/>
      <c r="R73" s="90"/>
      <c r="S73" s="91"/>
      <c r="T73" s="97" t="s">
        <v>5</v>
      </c>
      <c r="U73" s="98">
        <f>COUNTIF(F20:F67,"КМС")</f>
        <v>21</v>
      </c>
    </row>
    <row r="74" spans="1:21" ht="14.4" x14ac:dyDescent="0.25">
      <c r="A74" s="62"/>
      <c r="B74" s="63"/>
      <c r="C74" s="68"/>
      <c r="D74" s="65"/>
      <c r="E74" s="66"/>
      <c r="F74" s="57"/>
      <c r="G74" s="96" t="s">
        <v>59</v>
      </c>
      <c r="H74" s="95">
        <f>COUNTIF(A17:A67,"ЛИМ")</f>
        <v>0</v>
      </c>
      <c r="J74" s="58"/>
      <c r="R74" s="90"/>
      <c r="S74" s="91"/>
      <c r="T74" s="97" t="s">
        <v>64</v>
      </c>
      <c r="U74" s="98">
        <f>COUNTIF(F19:F67,"1 СР")</f>
        <v>0</v>
      </c>
    </row>
    <row r="75" spans="1:21" ht="14.4" x14ac:dyDescent="0.25">
      <c r="A75" s="62"/>
      <c r="B75" s="63"/>
      <c r="C75" s="63"/>
      <c r="D75" s="63"/>
      <c r="E75" s="69"/>
      <c r="F75" s="57"/>
      <c r="G75" s="96" t="s">
        <v>60</v>
      </c>
      <c r="H75" s="95">
        <f>COUNTIF(A21:A67,"НФ")</f>
        <v>4</v>
      </c>
      <c r="J75" s="58"/>
      <c r="R75" s="90"/>
      <c r="S75" s="91"/>
      <c r="T75" s="97" t="s">
        <v>65</v>
      </c>
      <c r="U75" s="98">
        <f>COUNTIF(F21:F67,"2 СР")</f>
        <v>0</v>
      </c>
    </row>
    <row r="76" spans="1:21" ht="14.4" x14ac:dyDescent="0.25">
      <c r="A76" s="62"/>
      <c r="B76" s="63"/>
      <c r="C76" s="63"/>
      <c r="D76" s="63"/>
      <c r="E76" s="70"/>
      <c r="F76" s="57"/>
      <c r="G76" s="96" t="s">
        <v>61</v>
      </c>
      <c r="H76" s="95">
        <f>COUNTIF(A21:A67,"ДСКВ")</f>
        <v>0</v>
      </c>
      <c r="I76" s="58"/>
      <c r="J76" s="59"/>
      <c r="R76" s="90"/>
      <c r="S76" s="91"/>
      <c r="T76" s="97" t="s">
        <v>66</v>
      </c>
      <c r="U76" s="98">
        <f>COUNTIF(F20:F67,"3 СР")</f>
        <v>0</v>
      </c>
    </row>
    <row r="77" spans="1:21" ht="14.4" x14ac:dyDescent="0.25">
      <c r="A77" s="62"/>
      <c r="B77" s="63"/>
      <c r="C77" s="63"/>
      <c r="D77" s="63"/>
      <c r="E77" s="70"/>
      <c r="F77" s="60"/>
      <c r="G77" s="96" t="s">
        <v>62</v>
      </c>
      <c r="H77" s="95">
        <f>COUNTIF(A20:A67,"НС")</f>
        <v>1</v>
      </c>
      <c r="I77" s="72"/>
      <c r="J77" s="61"/>
      <c r="K77" s="35"/>
      <c r="L77" s="35"/>
      <c r="M77" s="35"/>
      <c r="N77" s="35"/>
      <c r="O77" s="35"/>
      <c r="P77" s="35"/>
      <c r="Q77" s="35"/>
      <c r="R77" s="92"/>
      <c r="S77" s="35"/>
      <c r="T77" s="71"/>
      <c r="U77" s="37"/>
    </row>
    <row r="78" spans="1:21" x14ac:dyDescent="0.25">
      <c r="A78" s="13"/>
      <c r="U78" s="24"/>
    </row>
    <row r="79" spans="1:21" ht="15.6" x14ac:dyDescent="0.25">
      <c r="A79" s="135" t="s">
        <v>30</v>
      </c>
      <c r="B79" s="136"/>
      <c r="C79" s="136"/>
      <c r="D79" s="136"/>
      <c r="E79" s="136"/>
      <c r="F79" s="136" t="s">
        <v>6</v>
      </c>
      <c r="G79" s="136"/>
      <c r="H79" s="136"/>
      <c r="I79" s="136"/>
      <c r="J79" s="136"/>
      <c r="K79" s="39"/>
      <c r="L79" s="103"/>
      <c r="M79" s="103"/>
      <c r="N79" s="116"/>
      <c r="O79" s="116"/>
      <c r="P79" s="116"/>
      <c r="Q79" s="116"/>
      <c r="R79" s="136" t="s">
        <v>18</v>
      </c>
      <c r="S79" s="136"/>
      <c r="T79" s="136"/>
      <c r="U79" s="137"/>
    </row>
    <row r="80" spans="1:21" x14ac:dyDescent="0.25">
      <c r="A80" s="132"/>
      <c r="B80" s="133"/>
      <c r="C80" s="133"/>
      <c r="D80" s="133"/>
      <c r="E80" s="133"/>
      <c r="F80" s="133"/>
      <c r="G80" s="133"/>
      <c r="H80" s="133"/>
      <c r="I80" s="133"/>
      <c r="J80" s="133"/>
      <c r="K80" s="41"/>
      <c r="L80" s="102"/>
      <c r="M80" s="102"/>
      <c r="N80" s="115"/>
      <c r="O80" s="115"/>
      <c r="P80" s="115"/>
      <c r="Q80" s="115"/>
      <c r="R80" s="133"/>
      <c r="S80" s="133"/>
      <c r="T80" s="133"/>
      <c r="U80" s="134"/>
    </row>
    <row r="81" spans="1:21" x14ac:dyDescent="0.25">
      <c r="A81" s="108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09"/>
    </row>
    <row r="82" spans="1:21" x14ac:dyDescent="0.25">
      <c r="A82" s="126"/>
      <c r="B82" s="127"/>
      <c r="C82" s="127"/>
      <c r="D82" s="127"/>
      <c r="E82" s="127"/>
      <c r="F82" s="127"/>
      <c r="G82" s="127"/>
      <c r="H82" s="127"/>
      <c r="I82" s="127"/>
      <c r="J82" s="127"/>
      <c r="K82" s="14"/>
      <c r="L82" s="100"/>
      <c r="M82" s="100"/>
      <c r="N82" s="113"/>
      <c r="O82" s="113"/>
      <c r="P82" s="113"/>
      <c r="Q82" s="113"/>
      <c r="R82" s="127"/>
      <c r="S82" s="127"/>
      <c r="T82" s="127"/>
      <c r="U82" s="128"/>
    </row>
    <row r="83" spans="1:21" s="43" customFormat="1" x14ac:dyDescent="0.25">
      <c r="A83" s="129"/>
      <c r="B83" s="130"/>
      <c r="C83" s="130"/>
      <c r="D83" s="130"/>
      <c r="E83" s="130"/>
      <c r="F83" s="130"/>
      <c r="G83" s="130"/>
      <c r="H83" s="130"/>
      <c r="I83" s="130"/>
      <c r="J83" s="130"/>
      <c r="K83" s="34"/>
      <c r="L83" s="101"/>
      <c r="M83" s="101"/>
      <c r="N83" s="114"/>
      <c r="O83" s="114"/>
      <c r="P83" s="114"/>
      <c r="Q83" s="114"/>
      <c r="R83" s="130"/>
      <c r="S83" s="130"/>
      <c r="T83" s="130"/>
      <c r="U83" s="131"/>
    </row>
    <row r="84" spans="1:21" s="43" customFormat="1" ht="16.2" thickBot="1" x14ac:dyDescent="0.3">
      <c r="A84" s="123" t="str">
        <f>G19</f>
        <v>ЖДАНОВ В.С. (1К, г. ИЖЕВСК)</v>
      </c>
      <c r="B84" s="124"/>
      <c r="C84" s="124"/>
      <c r="D84" s="124"/>
      <c r="E84" s="124"/>
      <c r="F84" s="124" t="str">
        <f>G17</f>
        <v>ХАРИН В.В. (ВК, г. ИЖЕВСК)</v>
      </c>
      <c r="G84" s="124"/>
      <c r="H84" s="124"/>
      <c r="I84" s="124"/>
      <c r="J84" s="124"/>
      <c r="K84" s="38"/>
      <c r="L84" s="99"/>
      <c r="M84" s="99"/>
      <c r="N84" s="112"/>
      <c r="O84" s="112"/>
      <c r="P84" s="112"/>
      <c r="Q84" s="112"/>
      <c r="R84" s="124" t="str">
        <f>G18</f>
        <v>САДРОВ Е.В. (1К, г. ИЖЕВСК)</v>
      </c>
      <c r="S84" s="124"/>
      <c r="T84" s="124"/>
      <c r="U84" s="125"/>
    </row>
    <row r="85" spans="1:21" s="43" customFormat="1" ht="14.4" thickTop="1" x14ac:dyDescent="0.25">
      <c r="A85" s="1"/>
      <c r="B85" s="14"/>
      <c r="C85" s="1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</sheetData>
  <sortState xmlns:xlrd2="http://schemas.microsoft.com/office/spreadsheetml/2017/richdata2" ref="B23:R42">
    <sortCondition ref="R23:R42"/>
  </sortState>
  <mergeCells count="47">
    <mergeCell ref="C21:C22"/>
    <mergeCell ref="D21:D22"/>
    <mergeCell ref="E21:E22"/>
    <mergeCell ref="G21:G22"/>
    <mergeCell ref="F21:F22"/>
    <mergeCell ref="G69:U69"/>
    <mergeCell ref="A6:U6"/>
    <mergeCell ref="A1:U1"/>
    <mergeCell ref="A2:U2"/>
    <mergeCell ref="A3:U3"/>
    <mergeCell ref="A4:U4"/>
    <mergeCell ref="A5:U5"/>
    <mergeCell ref="A15:G15"/>
    <mergeCell ref="H15:U15"/>
    <mergeCell ref="A21:A22"/>
    <mergeCell ref="A7:U7"/>
    <mergeCell ref="A8:U8"/>
    <mergeCell ref="A9:U9"/>
    <mergeCell ref="A10:U10"/>
    <mergeCell ref="A11:U11"/>
    <mergeCell ref="B21:B22"/>
    <mergeCell ref="S21:S22"/>
    <mergeCell ref="T21:T22"/>
    <mergeCell ref="U21:U22"/>
    <mergeCell ref="H22:I22"/>
    <mergeCell ref="J22:K22"/>
    <mergeCell ref="R21:R22"/>
    <mergeCell ref="L22:M22"/>
    <mergeCell ref="H21:Q21"/>
    <mergeCell ref="N22:O22"/>
    <mergeCell ref="P22:Q22"/>
    <mergeCell ref="A69:E69"/>
    <mergeCell ref="A84:E84"/>
    <mergeCell ref="F84:J84"/>
    <mergeCell ref="R84:U84"/>
    <mergeCell ref="A82:E82"/>
    <mergeCell ref="F82:J82"/>
    <mergeCell ref="R82:U82"/>
    <mergeCell ref="A83:E83"/>
    <mergeCell ref="F83:J83"/>
    <mergeCell ref="R83:U83"/>
    <mergeCell ref="A80:E80"/>
    <mergeCell ref="F80:J80"/>
    <mergeCell ref="R80:U80"/>
    <mergeCell ref="A79:E79"/>
    <mergeCell ref="F79:J79"/>
    <mergeCell ref="R79:U79"/>
  </mergeCells>
  <phoneticPr fontId="45" type="noConversion"/>
  <conditionalFormatting sqref="B70:B77">
    <cfRule type="duplicateValues" dxfId="0" priority="1"/>
  </conditionalFormatting>
  <printOptions horizontalCentered="1"/>
  <pageMargins left="0.19685039370078741" right="0.19685039370078741" top="0.31496062992125984" bottom="0.39370078740157483" header="0.15748031496062992" footer="0.11811023622047245"/>
  <pageSetup paperSize="256" scale="6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мнг г</vt:lpstr>
      <vt:lpstr>'мнг г'!Заголовки_для_печати</vt:lpstr>
      <vt:lpstr>'мнг 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Арсен</cp:lastModifiedBy>
  <cp:lastPrinted>2023-05-18T13:35:02Z</cp:lastPrinted>
  <dcterms:created xsi:type="dcterms:W3CDTF">2022-08-04T08:28:16Z</dcterms:created>
  <dcterms:modified xsi:type="dcterms:W3CDTF">2023-08-14T12:58:54Z</dcterms:modified>
</cp:coreProperties>
</file>