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отсечек'!$A$1:$L$44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J23" i="2" l="1"/>
  <c r="J26" i="2"/>
  <c r="J25" i="2"/>
  <c r="J24" i="2"/>
  <c r="I26" i="2"/>
  <c r="I25" i="2"/>
  <c r="I24" i="2"/>
  <c r="H36" i="2" l="1"/>
  <c r="H35" i="2"/>
  <c r="H34" i="2"/>
  <c r="H33" i="2"/>
  <c r="H32" i="2"/>
  <c r="L33" i="2"/>
  <c r="L32" i="2"/>
  <c r="L31" i="2"/>
  <c r="L30" i="2"/>
  <c r="L29" i="2"/>
  <c r="L34" i="2"/>
  <c r="L35" i="2"/>
  <c r="H44" i="2"/>
  <c r="E44" i="2"/>
  <c r="H31" i="2" l="1"/>
  <c r="H3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<sst xmlns="http://schemas.openxmlformats.org/spreadsheetml/2006/main" count="325" uniqueCount="220">
  <si>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</si>
  <si>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</si>
  <si>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</si>
  <si>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</si>
  <si>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</si>
  <si>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</si>
  <si>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</si>
  <si>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</si>
  <si>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</si>
  <si>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</si>
  <si>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</si>
  <si>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</si>
  <si>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</si>
  <si>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</si>
  <si>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</si>
  <si>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</si>
  <si>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</si>
  <si>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</si>
  <si>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</si>
  <si>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</si>
  <si>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</si>
  <si>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</si>
  <si>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</si>
  <si>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</si>
  <si>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</si>
  <si>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</si>
  <si>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</si>
  <si>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</si>
  <si>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</si>
  <si>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</si>
  <si>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</si>
  <si>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</si>
  <si>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</si>
  <si>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</si>
  <si>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</si>
  <si>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</si>
  <si>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</si>
  <si>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</si>
  <si>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</si>
  <si>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</si>
  <si>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</si>
  <si>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</si>
  <si>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</si>
  <si>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</si>
  <si>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</si>
  <si>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</si>
  <si>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</si>
  <si>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</si>
  <si>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</si>
  <si>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</si>
  <si>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</si>
  <si>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</si>
  <si>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</si>
  <si>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</si>
  <si>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</si>
  <si>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</si>
  <si>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</si>
  <si>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</si>
  <si>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</si>
  <si>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</si>
  <si>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</si>
  <si>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</si>
  <si>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</si>
  <si>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</si>
  <si>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</si>
  <si>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</si>
  <si>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</si>
  <si>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</si>
  <si>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</si>
  <si>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</si>
  <si>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</si>
  <si>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</si>
  <si>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</si>
  <si>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</si>
  <si>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</si>
  <si>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</si>
  <si>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</si>
  <si>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</si>
  <si>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</si>
  <si>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</si>
  <si>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</si>
  <si>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</si>
  <si>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</si>
  <si>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</si>
  <si>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</si>
  <si>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</si>
  <si>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</si>
  <si>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</si>
  <si>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</si>
  <si>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</si>
  <si>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</si>
  <si>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</si>
  <si>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</si>
  <si>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</si>
  <si>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</si>
  <si>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</si>
  <si>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</si>
  <si>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</si>
  <si>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</si>
  <si>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</si>
  <si>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</si>
  <si>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</si>
  <si>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</si>
  <si>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</si>
  <si>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</si>
  <si>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</si>
  <si>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</si>
  <si>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</si>
  <si>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</si>
  <si>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</si>
  <si>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</si>
  <si>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</si>
  <si>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</si>
  <si>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</si>
  <si>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</si>
  <si>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</si>
  <si>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</si>
  <si>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</si>
  <si>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</si>
  <si>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</si>
  <si>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</si>
  <si>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</si>
  <si>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</si>
  <si>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</si>
  <si>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</si>
  <si>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</si>
  <si>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</si>
  <si>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</si>
  <si>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</si>
  <si>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</si>
  <si>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</si>
  <si>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</si>
  <si>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</si>
  <si>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</si>
  <si>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</si>
  <si>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</si>
  <si>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</si>
  <si>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</si>
  <si>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</si>
  <si>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</si>
  <si>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</si>
  <si>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</si>
  <si>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</si>
  <si>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</si>
  <si>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</si>
  <si>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</si>
  <si>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</si>
  <si>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</si>
  <si>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</si>
  <si>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</si>
  <si>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</si>
  <si>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</si>
  <si>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</si>
  <si>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</si>
  <si>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</si>
  <si>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</si>
  <si>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</si>
  <si>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</si>
  <si>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</si>
  <si>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</si>
  <si>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</si>
  <si>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</si>
  <si>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</si>
  <si>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</si>
  <si>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</si>
  <si>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</si>
  <si>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</si>
  <si>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</si>
  <si>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</si>
  <si>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</si>
  <si>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</si>
  <si>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</si>
  <si>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</si>
  <si>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</si>
  <si>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</si>
  <si>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</si>
  <si>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</si>
  <si>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</si>
  <si>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</si>
  <si>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</si>
  <si>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</si>
  <si>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</si>
  <si>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</si>
  <si>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</si>
  <si>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</si>
  <si>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</si>
  <si>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</si>
  <si>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</si>
  <si>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</si>
  <si>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</si>
  <si>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</si>
  <si>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25,0 км/1</t>
  </si>
  <si>
    <t>ЖЕРЕБЦОВА М.С. (ВК, г. ЧИТА)</t>
  </si>
  <si>
    <t>КЛЮЧНИКОВА О.А. (ВК, г. ЧИТА)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</si>
  <si>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</si>
  <si>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t>Иркутская область</t>
  </si>
  <si>
    <t>СУДЬЯ НА ФИНИШЕ</t>
  </si>
  <si>
    <t xml:space="preserve">Ветер: </t>
  </si>
  <si>
    <t>Министерство спорта Иркутской области</t>
  </si>
  <si>
    <t>Федерация велосипедного спорта Иркутской области</t>
  </si>
  <si>
    <t>X Мемориал памяти МС СССР В.М. Киселева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</si>
  <si>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Усолье-Сибирское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</si>
  <si>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24 сентября 2021 года</t>
    </r>
  </si>
  <si>
    <t>№ ЕКП 2021: 33282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</si>
  <si>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45м</t>
    </r>
  </si>
  <si>
    <t>ПУСТЫНСКИЙ А.Л. (ВК, г. УСОЛЬЕ-СИБИРСКОЕ)</t>
  </si>
  <si>
    <t>НАЗВАНИЕ ТРАССЫ / РЕГ. НОМЕР: п. Тельма-п.Б.Елань</t>
  </si>
  <si>
    <t>Температура: +9</t>
  </si>
  <si>
    <t>Влажность: 80%</t>
  </si>
  <si>
    <t>Администрация г. УСОЛЬЕ-СИБИРСКОЕ И УСОЛЬСКОГО РАЙОНА</t>
  </si>
  <si>
    <t>Женщины</t>
  </si>
  <si>
    <t>БУНЕЕВА Дарья</t>
  </si>
  <si>
    <t>19.06.2002</t>
  </si>
  <si>
    <t>КОЗЛОВА Валерия</t>
  </si>
  <si>
    <t>08.10.2002</t>
  </si>
  <si>
    <t>МАВЛЮТОВА Алина</t>
  </si>
  <si>
    <t>26.06.2002</t>
  </si>
  <si>
    <t>ВОЕВОДИНА Дарья</t>
  </si>
  <si>
    <t>13.07.2001</t>
  </si>
  <si>
    <t>Осадки: пасмурно,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</si>
</sst>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165" fontId="3" fillId="0" borderId="44" xfId="4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4" fillId="0" borderId="32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7</xdr:col>
      <xdr:colOff>391584</xdr:colOff>
      <xdr:row>38</xdr:row>
      <xdr:rowOff>137583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536" b="3003"/>
        <a:stretch/>
      </xdr:blipFill>
      <xdr:spPr>
        <a:xfrm>
          <a:off x="6233584" y="12721166"/>
          <a:ext cx="1213424" cy="412750"/>
        </a:xfrm>
        <a:prstGeom prst="rect">
          <a:avLst/>
        </a:prstGeom>
      </xdr:spPr>
    </xdr:pic>
    <xdr:clientData/>
  </xdr:oneCellAnchor>
  <xdr:oneCellAnchor>
    <xdr:from>
      <xdr:col>11</xdr:col>
      <xdr:colOff>120987</xdr:colOff>
      <xdr:row>0</xdr:row>
      <xdr:rowOff>21167</xdr:rowOff>
    </xdr:from>
    <xdr:ext cx="754080" cy="719666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3154" y="21167"/>
          <a:ext cx="754080" cy="719666"/>
        </a:xfrm>
        <a:prstGeom prst="rect">
          <a:avLst/>
        </a:prstGeom>
      </xdr:spPr>
    </xdr:pic>
    <xdr:clientData/>
  </xdr:oneCellAnchor>
  <xdr:oneCellAnchor>
    <xdr:from>
      <xdr:col>9</xdr:col>
      <xdr:colOff>624416</xdr:colOff>
      <xdr:row>39</xdr:row>
      <xdr:rowOff>0</xdr:rowOff>
    </xdr:from>
    <xdr:ext cx="1056865" cy="381000"/>
    <xdr:pic>
      <xdr:nvPicPr>
        <xdr:cNvPr id="13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8381999" y="12742333"/>
          <a:ext cx="1056865" cy="381000"/>
        </a:xfrm>
        <a:prstGeom prst="rect">
          <a:avLst/>
        </a:prstGeom>
      </xdr:spPr>
    </xdr:pic>
    <xdr:clientData/>
  </xdr:oneCellAnchor>
  <xdr:oneCellAnchor>
    <xdr:from>
      <xdr:col>4</xdr:col>
      <xdr:colOff>645583</xdr:colOff>
      <xdr:row>38</xdr:row>
      <xdr:rowOff>148166</xdr:rowOff>
    </xdr:from>
    <xdr:ext cx="1537143" cy="359834"/>
    <xdr:pic>
      <xdr:nvPicPr>
        <xdr:cNvPr id="14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3937000" y="12731749"/>
          <a:ext cx="1537143" cy="359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60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54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81" t="s">
        <v>40</v>
      </c>
      <c r="B6" s="181"/>
      <c r="C6" s="181"/>
      <c r="D6" s="181"/>
      <c r="E6" s="181"/>
      <c r="F6" s="181"/>
      <c r="G6" s="181"/>
    </row>
    <row r="7" spans="1:9" ht="18" customHeight="1" thickTop="1" x14ac:dyDescent="0.2">
      <c r="A7" s="182" t="s">
        <v>0</v>
      </c>
      <c r="B7" s="183"/>
      <c r="C7" s="183"/>
      <c r="D7" s="183"/>
      <c r="E7" s="183"/>
      <c r="F7" s="183"/>
      <c r="G7" s="184"/>
    </row>
    <row r="8" spans="1:9" ht="18" customHeight="1" x14ac:dyDescent="0.2">
      <c r="A8" s="185" t="s">
        <v>1</v>
      </c>
      <c r="B8" s="186"/>
      <c r="C8" s="186"/>
      <c r="D8" s="186"/>
      <c r="E8" s="186"/>
      <c r="F8" s="186"/>
      <c r="G8" s="187"/>
    </row>
    <row r="9" spans="1:9" ht="19.5" customHeight="1" x14ac:dyDescent="0.2">
      <c r="A9" s="185" t="s">
        <v>2</v>
      </c>
      <c r="B9" s="186"/>
      <c r="C9" s="186"/>
      <c r="D9" s="186"/>
      <c r="E9" s="186"/>
      <c r="F9" s="186"/>
      <c r="G9" s="187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8" t="s">
        <v>27</v>
      </c>
      <c r="E11" s="18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4" t="s">
        <v>26</v>
      </c>
      <c r="B18" s="196" t="s">
        <v>19</v>
      </c>
      <c r="C18" s="196" t="s">
        <v>20</v>
      </c>
      <c r="D18" s="198" t="s">
        <v>21</v>
      </c>
      <c r="E18" s="196" t="s">
        <v>22</v>
      </c>
      <c r="F18" s="196" t="s">
        <v>29</v>
      </c>
      <c r="G18" s="192" t="s">
        <v>23</v>
      </c>
    </row>
    <row r="19" spans="1:13" s="36" customFormat="1" ht="22.5" customHeight="1" x14ac:dyDescent="0.2">
      <c r="A19" s="195"/>
      <c r="B19" s="197"/>
      <c r="C19" s="197"/>
      <c r="D19" s="199"/>
      <c r="E19" s="197"/>
      <c r="F19" s="200"/>
      <c r="G19" s="193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0.18672662796312223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0.26645727461639213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0.78733289642564241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0.89589738271052966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0.23590608954629411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0.1953660322062335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0.67260147070985155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0.1024108508163214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0.49231678976362647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8.3657167132619836E-2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0.67392471647873498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5.7466645397763805E-2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0.71606985309342019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0.48235515387423844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0.77331159172093478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0.59376512812039783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0.90890798421412289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0.7238328817784293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0.10497505333209434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0.70987441223529169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0.19989099895579798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0.31312444390124616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0.4352647102334557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0.76795692806180005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2.7320782883100247E-2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0.6013503677444848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0.1758068647946881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0.97899916342741822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0.31251991378318555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0.4184740099310541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0.2673499364849149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0.33405206707337609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0.68497379544514014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5.3418179887705697E-2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0.8149796506820618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0.22277929285594178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0.27541660797768108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0.91960969218020139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0.73289267680542658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0.80028690576004047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0.55592894847551688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0.57579307713434746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0.7719828942106064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0.21753551629000534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0.13971367468995943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0.55842824228624199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0.33330452991908355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0.52728366769370261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0.93144276076664356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0.54298036236147662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0.38504991956932733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0.16243015000621963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0.51791003414639813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0.96794073737444897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0.44847786873090956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0.8984942788549799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0.93017289175342632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0.9411265223478531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0.67388370163914857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0.3483906684326068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2.8303552733677795E-2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0.72792530233307906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0.91028343862859562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0.29237828916338704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0.55218278656270048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0.95159043980155933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0.80850583464280246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0.96012819387610049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0.15841407094233662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9.5164616302899518E-2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0.40654278376387931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0.34733187550831235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0.87160809639430337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0.96349891489247619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0.48625070931168068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0.48275835889490359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0.3279838641009627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0.20869303501769332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0.22428628350828061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0.53769042216747021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0.60004984860050858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0.55999484418305079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0.90312907374080997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0.31722244457038462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0.65768847097735839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0.58986989115780497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0.51322590759559394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0.79022101693169899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0.22115898950008883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7.8102319890405281E-2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0.4252385128447117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0.18141639911920826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0.97199741533814554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5"/>
  <sheetViews>
    <sheetView tabSelected="1" view="pageBreakPreview" topLeftCell="A19" zoomScale="90" zoomScaleNormal="100" zoomScaleSheetLayoutView="90" workbookViewId="0">
      <selection activeCell="E32" sqref="E32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0.5" style="96" customWidth="1"/>
    <col min="4" max="4" width="20.37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0.25" customHeight="1" x14ac:dyDescent="0.2">
      <c r="A2" s="211" t="s">
        <v>198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0.25" customHeight="1" x14ac:dyDescent="0.2">
      <c r="A3" s="211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20.25" customHeight="1" x14ac:dyDescent="0.2">
      <c r="A4" s="211" t="s">
        <v>199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21.75" customHeight="1" x14ac:dyDescent="0.2">
      <c r="A5" s="213" t="s">
        <v>209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66" customFormat="1" ht="28.5" x14ac:dyDescent="0.2">
      <c r="A6" s="212" t="s">
        <v>39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66" customFormat="1" ht="18" customHeight="1" x14ac:dyDescent="0.2">
      <c r="A7" s="206" t="s">
        <v>40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66" customFormat="1" ht="18" customHeight="1" thickBot="1" x14ac:dyDescent="0.25">
      <c r="A8" s="210" t="s">
        <v>200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210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5.75" x14ac:dyDescent="0.2">
      <c r="A13" s="145" t="s">
        <v>201</v>
      </c>
      <c r="B13" s="70"/>
      <c r="C13" s="97"/>
      <c r="D13" s="98"/>
      <c r="E13" s="71"/>
      <c r="F13" s="143"/>
      <c r="G13" s="146" t="s">
        <v>194</v>
      </c>
      <c r="H13" s="71"/>
      <c r="I13" s="71"/>
      <c r="J13" s="71"/>
      <c r="K13" s="72"/>
      <c r="L13" s="73" t="s">
        <v>171</v>
      </c>
    </row>
    <row r="14" spans="1:12" ht="15.75" x14ac:dyDescent="0.2">
      <c r="A14" s="74" t="s">
        <v>202</v>
      </c>
      <c r="B14" s="75"/>
      <c r="C14" s="99"/>
      <c r="D14" s="100"/>
      <c r="E14" s="76"/>
      <c r="F14" s="144"/>
      <c r="G14" s="147" t="s">
        <v>204</v>
      </c>
      <c r="H14" s="76"/>
      <c r="I14" s="76"/>
      <c r="J14" s="76"/>
      <c r="K14" s="77"/>
      <c r="L14" s="148" t="s">
        <v>203</v>
      </c>
    </row>
    <row r="15" spans="1:12" ht="15" x14ac:dyDescent="0.2">
      <c r="A15" s="224" t="s">
        <v>8</v>
      </c>
      <c r="B15" s="208"/>
      <c r="C15" s="208"/>
      <c r="D15" s="208"/>
      <c r="E15" s="208"/>
      <c r="F15" s="208"/>
      <c r="G15" s="225"/>
      <c r="H15" s="207" t="s">
        <v>9</v>
      </c>
      <c r="I15" s="208"/>
      <c r="J15" s="208"/>
      <c r="K15" s="208"/>
      <c r="L15" s="209"/>
    </row>
    <row r="16" spans="1:12" ht="15" x14ac:dyDescent="0.2">
      <c r="A16" s="78" t="s">
        <v>10</v>
      </c>
      <c r="B16" s="79"/>
      <c r="C16" s="79"/>
      <c r="D16" s="80"/>
      <c r="E16" s="81"/>
      <c r="F16" s="80"/>
      <c r="G16" s="82"/>
      <c r="H16" s="83" t="s">
        <v>206</v>
      </c>
      <c r="I16" s="84"/>
      <c r="J16" s="84"/>
      <c r="K16" s="84"/>
      <c r="L16" s="85"/>
    </row>
    <row r="17" spans="1:14" ht="15" x14ac:dyDescent="0.2">
      <c r="A17" s="78" t="s">
        <v>12</v>
      </c>
      <c r="B17" s="79"/>
      <c r="C17" s="79"/>
      <c r="D17" s="86"/>
      <c r="E17" s="81"/>
      <c r="F17" s="80"/>
      <c r="G17" s="149" t="s">
        <v>205</v>
      </c>
      <c r="H17" s="83" t="s">
        <v>189</v>
      </c>
      <c r="I17" s="84"/>
      <c r="J17" s="84"/>
      <c r="K17" s="84"/>
      <c r="L17" s="85"/>
    </row>
    <row r="18" spans="1:14" ht="15" x14ac:dyDescent="0.2">
      <c r="A18" s="78" t="s">
        <v>14</v>
      </c>
      <c r="B18" s="79"/>
      <c r="C18" s="79"/>
      <c r="D18" s="86"/>
      <c r="E18" s="81"/>
      <c r="F18" s="80"/>
      <c r="G18" s="149" t="s">
        <v>193</v>
      </c>
      <c r="H18" s="83" t="s">
        <v>190</v>
      </c>
      <c r="I18" s="84"/>
      <c r="J18" s="84"/>
      <c r="K18" s="84"/>
      <c r="L18" s="85"/>
    </row>
    <row r="19" spans="1:14" ht="15.75" thickBot="1" x14ac:dyDescent="0.25">
      <c r="A19" s="78" t="s">
        <v>16</v>
      </c>
      <c r="B19" s="87"/>
      <c r="C19" s="87"/>
      <c r="D19" s="88"/>
      <c r="E19" s="88"/>
      <c r="F19" s="88"/>
      <c r="G19" s="150" t="s">
        <v>192</v>
      </c>
      <c r="H19" s="83" t="s">
        <v>188</v>
      </c>
      <c r="I19" s="84"/>
      <c r="J19" s="84"/>
      <c r="K19" s="151">
        <v>25</v>
      </c>
      <c r="L19" s="152" t="s">
        <v>191</v>
      </c>
    </row>
    <row r="20" spans="1:14" ht="5.2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4" s="93" customFormat="1" ht="21" customHeight="1" thickTop="1" x14ac:dyDescent="0.2">
      <c r="A21" s="226" t="s">
        <v>42</v>
      </c>
      <c r="B21" s="204" t="s">
        <v>19</v>
      </c>
      <c r="C21" s="204" t="s">
        <v>43</v>
      </c>
      <c r="D21" s="204" t="s">
        <v>20</v>
      </c>
      <c r="E21" s="204" t="s">
        <v>21</v>
      </c>
      <c r="F21" s="204" t="s">
        <v>44</v>
      </c>
      <c r="G21" s="204" t="s">
        <v>22</v>
      </c>
      <c r="H21" s="204" t="s">
        <v>45</v>
      </c>
      <c r="I21" s="204" t="s">
        <v>46</v>
      </c>
      <c r="J21" s="204" t="s">
        <v>47</v>
      </c>
      <c r="K21" s="216" t="s">
        <v>48</v>
      </c>
      <c r="L21" s="228" t="s">
        <v>23</v>
      </c>
      <c r="M21" s="214" t="s">
        <v>56</v>
      </c>
      <c r="N21" s="215" t="s">
        <v>57</v>
      </c>
    </row>
    <row r="22" spans="1:14" s="93" customFormat="1" ht="13.5" customHeight="1" x14ac:dyDescent="0.2">
      <c r="A22" s="227"/>
      <c r="B22" s="205"/>
      <c r="C22" s="205"/>
      <c r="D22" s="205"/>
      <c r="E22" s="205"/>
      <c r="F22" s="205"/>
      <c r="G22" s="205"/>
      <c r="H22" s="205"/>
      <c r="I22" s="205"/>
      <c r="J22" s="205"/>
      <c r="K22" s="217"/>
      <c r="L22" s="229"/>
      <c r="M22" s="214"/>
      <c r="N22" s="215"/>
    </row>
    <row r="23" spans="1:14" ht="21.75" customHeight="1" x14ac:dyDescent="0.2">
      <c r="A23" s="159">
        <v>1</v>
      </c>
      <c r="B23" s="102">
        <v>104</v>
      </c>
      <c r="C23" s="102">
        <v>10059040143</v>
      </c>
      <c r="D23" s="103" t="s">
        <v>211</v>
      </c>
      <c r="E23" s="104" t="s">
        <v>212</v>
      </c>
      <c r="F23" s="94" t="s">
        <v>61</v>
      </c>
      <c r="G23" s="132" t="s">
        <v>195</v>
      </c>
      <c r="H23" s="179">
        <v>2.3631944444444445E-2</v>
      </c>
      <c r="I23" s="179"/>
      <c r="J23" s="142">
        <f t="shared" ref="J23:J26" si="0">IFERROR($K$19*3600/(HOUR(H23)*3600+MINUTE(H23)*60+SECOND(H23)),"")</f>
        <v>44.07443682664055</v>
      </c>
      <c r="K23" s="95" t="s">
        <v>187</v>
      </c>
      <c r="L23" s="160"/>
      <c r="M23" s="101">
        <v>0.52470358796296301</v>
      </c>
      <c r="N23" s="173">
        <v>0.51249999999999596</v>
      </c>
    </row>
    <row r="24" spans="1:14" ht="21.75" customHeight="1" x14ac:dyDescent="0.2">
      <c r="A24" s="159">
        <v>2</v>
      </c>
      <c r="B24" s="102">
        <v>91</v>
      </c>
      <c r="C24" s="102">
        <v>10052804154</v>
      </c>
      <c r="D24" s="103" t="s">
        <v>213</v>
      </c>
      <c r="E24" s="104" t="s">
        <v>214</v>
      </c>
      <c r="F24" s="94" t="s">
        <v>61</v>
      </c>
      <c r="G24" s="132" t="s">
        <v>195</v>
      </c>
      <c r="H24" s="179">
        <v>2.5857986111111109E-2</v>
      </c>
      <c r="I24" s="141">
        <f t="shared" ref="I24:I26" si="1">H24-$H$23</f>
        <v>2.2260416666666644E-3</v>
      </c>
      <c r="J24" s="142">
        <f t="shared" si="0"/>
        <v>40.286481647269468</v>
      </c>
      <c r="K24" s="95" t="s">
        <v>61</v>
      </c>
      <c r="L24" s="160"/>
      <c r="M24" s="101">
        <v>0.5149914351851852</v>
      </c>
      <c r="N24" s="173">
        <v>0.50277777777777399</v>
      </c>
    </row>
    <row r="25" spans="1:14" ht="21.75" customHeight="1" x14ac:dyDescent="0.2">
      <c r="A25" s="159">
        <v>3</v>
      </c>
      <c r="B25" s="102">
        <v>159</v>
      </c>
      <c r="C25" s="102">
        <v>10036076910</v>
      </c>
      <c r="D25" s="103" t="s">
        <v>215</v>
      </c>
      <c r="E25" s="104" t="s">
        <v>216</v>
      </c>
      <c r="F25" s="105" t="s">
        <v>61</v>
      </c>
      <c r="G25" s="132" t="s">
        <v>96</v>
      </c>
      <c r="H25" s="179">
        <v>2.6761111111111111E-2</v>
      </c>
      <c r="I25" s="141">
        <f t="shared" si="1"/>
        <v>3.1291666666666655E-3</v>
      </c>
      <c r="J25" s="142">
        <f t="shared" si="0"/>
        <v>38.927335640138409</v>
      </c>
      <c r="K25" s="95" t="s">
        <v>61</v>
      </c>
      <c r="L25" s="161"/>
      <c r="M25" s="101">
        <v>0.47557743055555557</v>
      </c>
      <c r="N25" s="173">
        <v>0.46319444444444402</v>
      </c>
    </row>
    <row r="26" spans="1:14" ht="21.75" customHeight="1" thickBot="1" x14ac:dyDescent="0.25">
      <c r="A26" s="162">
        <v>4</v>
      </c>
      <c r="B26" s="163">
        <v>40</v>
      </c>
      <c r="C26" s="163">
        <v>10036078021</v>
      </c>
      <c r="D26" s="164" t="s">
        <v>217</v>
      </c>
      <c r="E26" s="165" t="s">
        <v>218</v>
      </c>
      <c r="F26" s="174" t="s">
        <v>61</v>
      </c>
      <c r="G26" s="166" t="s">
        <v>195</v>
      </c>
      <c r="H26" s="180">
        <v>2.9098032407407409E-2</v>
      </c>
      <c r="I26" s="167">
        <f t="shared" si="1"/>
        <v>5.4660879629629643E-3</v>
      </c>
      <c r="J26" s="168">
        <f t="shared" si="0"/>
        <v>35.799522673031028</v>
      </c>
      <c r="K26" s="169" t="s">
        <v>61</v>
      </c>
      <c r="L26" s="170"/>
      <c r="M26" s="101">
        <v>0.50898958333333333</v>
      </c>
      <c r="N26" s="173">
        <v>0.49652777777777501</v>
      </c>
    </row>
    <row r="27" spans="1:14" ht="6.75" customHeight="1" thickTop="1" thickBot="1" x14ac:dyDescent="0.25">
      <c r="A27" s="153"/>
      <c r="B27" s="154"/>
      <c r="C27" s="154"/>
      <c r="D27" s="155"/>
      <c r="E27" s="156"/>
      <c r="F27" s="106"/>
      <c r="G27" s="157"/>
      <c r="H27" s="158"/>
      <c r="I27" s="158"/>
      <c r="J27" s="158"/>
      <c r="K27" s="158"/>
      <c r="L27" s="158"/>
    </row>
    <row r="28" spans="1:14" ht="15.75" thickTop="1" x14ac:dyDescent="0.2">
      <c r="A28" s="201" t="s">
        <v>49</v>
      </c>
      <c r="B28" s="202"/>
      <c r="C28" s="202"/>
      <c r="D28" s="202"/>
      <c r="E28" s="202"/>
      <c r="F28" s="202"/>
      <c r="G28" s="202" t="s">
        <v>50</v>
      </c>
      <c r="H28" s="202"/>
      <c r="I28" s="202"/>
      <c r="J28" s="202"/>
      <c r="K28" s="202"/>
      <c r="L28" s="203"/>
    </row>
    <row r="29" spans="1:14" x14ac:dyDescent="0.2">
      <c r="A29" s="171" t="s">
        <v>207</v>
      </c>
      <c r="B29" s="108"/>
      <c r="C29" s="109"/>
      <c r="D29" s="108"/>
      <c r="E29" s="110"/>
      <c r="F29" s="111"/>
      <c r="G29" s="112" t="s">
        <v>177</v>
      </c>
      <c r="H29" s="172">
        <v>2</v>
      </c>
      <c r="I29" s="114"/>
      <c r="J29" s="115"/>
      <c r="K29" s="133" t="s">
        <v>185</v>
      </c>
      <c r="L29" s="117">
        <f>COUNTIF(F23:F26,"ЗМС")</f>
        <v>0</v>
      </c>
    </row>
    <row r="30" spans="1:14" x14ac:dyDescent="0.2">
      <c r="A30" s="171" t="s">
        <v>208</v>
      </c>
      <c r="B30" s="108"/>
      <c r="C30" s="118"/>
      <c r="D30" s="108"/>
      <c r="E30" s="119"/>
      <c r="F30" s="120"/>
      <c r="G30" s="121" t="s">
        <v>178</v>
      </c>
      <c r="H30" s="113">
        <f>H31+H36</f>
        <v>4</v>
      </c>
      <c r="I30" s="122"/>
      <c r="J30" s="123"/>
      <c r="K30" s="133" t="s">
        <v>186</v>
      </c>
      <c r="L30" s="117">
        <f>COUNTIF(F23:F26,"МСМК")</f>
        <v>0</v>
      </c>
    </row>
    <row r="31" spans="1:14" x14ac:dyDescent="0.2">
      <c r="A31" s="171" t="s">
        <v>219</v>
      </c>
      <c r="B31" s="108"/>
      <c r="C31" s="124"/>
      <c r="D31" s="108"/>
      <c r="E31" s="119"/>
      <c r="F31" s="120"/>
      <c r="G31" s="121" t="s">
        <v>179</v>
      </c>
      <c r="H31" s="113">
        <f>H32+H33+H34+H35</f>
        <v>4</v>
      </c>
      <c r="I31" s="122"/>
      <c r="J31" s="123"/>
      <c r="K31" s="133" t="s">
        <v>187</v>
      </c>
      <c r="L31" s="117">
        <f>COUNTIF(F23:F26,"МС")</f>
        <v>0</v>
      </c>
    </row>
    <row r="32" spans="1:14" x14ac:dyDescent="0.2">
      <c r="A32" s="171" t="s">
        <v>197</v>
      </c>
      <c r="B32" s="108"/>
      <c r="C32" s="124"/>
      <c r="D32" s="108"/>
      <c r="E32" s="119"/>
      <c r="F32" s="120"/>
      <c r="G32" s="121" t="s">
        <v>180</v>
      </c>
      <c r="H32" s="113">
        <f>COUNT(A23:A134)</f>
        <v>4</v>
      </c>
      <c r="I32" s="122"/>
      <c r="J32" s="123"/>
      <c r="K32" s="116" t="s">
        <v>61</v>
      </c>
      <c r="L32" s="117">
        <f>COUNTIF(F23:F26,"КМС")</f>
        <v>4</v>
      </c>
    </row>
    <row r="33" spans="1:12" x14ac:dyDescent="0.2">
      <c r="A33" s="107"/>
      <c r="B33" s="108"/>
      <c r="C33" s="124"/>
      <c r="D33" s="108"/>
      <c r="E33" s="119"/>
      <c r="F33" s="120"/>
      <c r="G33" s="121" t="s">
        <v>181</v>
      </c>
      <c r="H33" s="113">
        <f>COUNTIF(A23:A133,"ЛИМ")</f>
        <v>0</v>
      </c>
      <c r="I33" s="122"/>
      <c r="J33" s="123"/>
      <c r="K33" s="116" t="s">
        <v>170</v>
      </c>
      <c r="L33" s="117">
        <f>COUNTIF(F23:F26,"1 СР")</f>
        <v>0</v>
      </c>
    </row>
    <row r="34" spans="1:12" x14ac:dyDescent="0.2">
      <c r="A34" s="107"/>
      <c r="B34" s="108"/>
      <c r="C34" s="108"/>
      <c r="D34" s="108"/>
      <c r="E34" s="119"/>
      <c r="F34" s="120"/>
      <c r="G34" s="121" t="s">
        <v>182</v>
      </c>
      <c r="H34" s="113">
        <f>COUNTIF(A23:A133,"НФ")</f>
        <v>0</v>
      </c>
      <c r="I34" s="122"/>
      <c r="J34" s="123"/>
      <c r="K34" s="116" t="s">
        <v>169</v>
      </c>
      <c r="L34" s="117">
        <f>COUNTIF(F23:F26,"2 СР")</f>
        <v>0</v>
      </c>
    </row>
    <row r="35" spans="1:12" x14ac:dyDescent="0.2">
      <c r="A35" s="107"/>
      <c r="B35" s="108"/>
      <c r="C35" s="108"/>
      <c r="D35" s="108"/>
      <c r="E35" s="119"/>
      <c r="F35" s="120"/>
      <c r="G35" s="121" t="s">
        <v>183</v>
      </c>
      <c r="H35" s="113">
        <f>COUNTIF(A23:A133,"ДСКВ")</f>
        <v>0</v>
      </c>
      <c r="I35" s="122"/>
      <c r="J35" s="123"/>
      <c r="K35" s="116" t="s">
        <v>168</v>
      </c>
      <c r="L35" s="117">
        <f>COUNTIF(F23:F27,"3 СР")</f>
        <v>0</v>
      </c>
    </row>
    <row r="36" spans="1:12" x14ac:dyDescent="0.2">
      <c r="A36" s="107"/>
      <c r="B36" s="108"/>
      <c r="C36" s="108"/>
      <c r="D36" s="108"/>
      <c r="E36" s="125"/>
      <c r="F36" s="126"/>
      <c r="G36" s="121" t="s">
        <v>184</v>
      </c>
      <c r="H36" s="113">
        <f>COUNTIF(A23:A133,"НС")</f>
        <v>0</v>
      </c>
      <c r="I36" s="127"/>
      <c r="J36" s="128"/>
      <c r="K36" s="133"/>
      <c r="L36" s="134"/>
    </row>
    <row r="37" spans="1:12" x14ac:dyDescent="0.2">
      <c r="A37" s="177"/>
      <c r="B37" s="175"/>
      <c r="C37" s="175"/>
      <c r="D37" s="176"/>
      <c r="E37" s="178"/>
      <c r="F37" s="135"/>
      <c r="G37" s="135"/>
      <c r="H37" s="136"/>
      <c r="I37" s="137"/>
      <c r="J37" s="138"/>
      <c r="K37" s="135"/>
      <c r="L37" s="129"/>
    </row>
    <row r="38" spans="1:12" ht="15.75" x14ac:dyDescent="0.2">
      <c r="A38" s="234" t="s">
        <v>51</v>
      </c>
      <c r="B38" s="230"/>
      <c r="C38" s="230"/>
      <c r="D38" s="230"/>
      <c r="E38" s="230" t="s">
        <v>52</v>
      </c>
      <c r="F38" s="230"/>
      <c r="G38" s="230"/>
      <c r="H38" s="230" t="s">
        <v>53</v>
      </c>
      <c r="I38" s="230"/>
      <c r="J38" s="230" t="s">
        <v>196</v>
      </c>
      <c r="K38" s="230"/>
      <c r="L38" s="232"/>
    </row>
    <row r="39" spans="1:12" x14ac:dyDescent="0.2">
      <c r="A39" s="237"/>
      <c r="B39" s="238"/>
      <c r="C39" s="238"/>
      <c r="D39" s="238"/>
      <c r="E39" s="238"/>
      <c r="F39" s="231"/>
      <c r="G39" s="231"/>
      <c r="H39" s="231"/>
      <c r="I39" s="231"/>
      <c r="J39" s="231"/>
      <c r="K39" s="231"/>
      <c r="L39" s="233"/>
    </row>
    <row r="40" spans="1:12" x14ac:dyDescent="0.2">
      <c r="A40" s="130"/>
      <c r="B40" s="139"/>
      <c r="C40" s="139"/>
      <c r="D40" s="139"/>
      <c r="E40" s="140"/>
      <c r="F40" s="139"/>
      <c r="G40" s="139"/>
      <c r="H40" s="136"/>
      <c r="I40" s="136"/>
      <c r="J40" s="139"/>
      <c r="K40" s="139"/>
      <c r="L40" s="131"/>
    </row>
    <row r="41" spans="1:12" x14ac:dyDescent="0.2">
      <c r="A41" s="130"/>
      <c r="B41" s="139"/>
      <c r="C41" s="139"/>
      <c r="D41" s="139"/>
      <c r="E41" s="140"/>
      <c r="F41" s="139"/>
      <c r="G41" s="139"/>
      <c r="H41" s="136"/>
      <c r="I41" s="136"/>
      <c r="J41" s="139"/>
      <c r="K41" s="139"/>
      <c r="L41" s="131"/>
    </row>
    <row r="42" spans="1:12" x14ac:dyDescent="0.2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9"/>
    </row>
    <row r="43" spans="1:12" x14ac:dyDescent="0.2">
      <c r="A43" s="237"/>
      <c r="B43" s="238"/>
      <c r="C43" s="238"/>
      <c r="D43" s="238"/>
      <c r="E43" s="238"/>
      <c r="F43" s="240"/>
      <c r="G43" s="240"/>
      <c r="H43" s="240"/>
      <c r="I43" s="240"/>
      <c r="J43" s="240"/>
      <c r="K43" s="240"/>
      <c r="L43" s="241"/>
    </row>
    <row r="44" spans="1:12" ht="15" customHeight="1" thickBot="1" x14ac:dyDescent="0.25">
      <c r="A44" s="235"/>
      <c r="B44" s="236"/>
      <c r="C44" s="236"/>
      <c r="D44" s="236"/>
      <c r="E44" s="231" t="str">
        <f>G17</f>
        <v>ПУСТЫНСКИЙ А.Л. (ВК, г. УСОЛЬЕ-СИБИРСКОЕ)</v>
      </c>
      <c r="F44" s="231"/>
      <c r="G44" s="231"/>
      <c r="H44" s="231" t="str">
        <f>G18</f>
        <v>КЛЮЧНИКОВА О.А. (ВК, г. ЧИТА)</v>
      </c>
      <c r="I44" s="231"/>
      <c r="J44" s="231" t="str">
        <f>G19</f>
        <v>ЖЕРЕБЦОВА М.С. (ВК, г. ЧИТА)</v>
      </c>
      <c r="K44" s="231"/>
      <c r="L44" s="233"/>
    </row>
    <row r="45" spans="1:12" ht="13.5" thickTop="1" x14ac:dyDescent="0.2"/>
  </sheetData>
  <sortState ref="A23:U120">
    <sortCondition ref="A23:A120"/>
  </sortState>
  <mergeCells count="43">
    <mergeCell ref="H38:I38"/>
    <mergeCell ref="H44:I44"/>
    <mergeCell ref="J38:L38"/>
    <mergeCell ref="J44:L44"/>
    <mergeCell ref="A38:D38"/>
    <mergeCell ref="A44:D44"/>
    <mergeCell ref="E38:G38"/>
    <mergeCell ref="E44:G44"/>
    <mergeCell ref="A39:E39"/>
    <mergeCell ref="F39:L39"/>
    <mergeCell ref="A42:E42"/>
    <mergeCell ref="F42:L42"/>
    <mergeCell ref="A43:E43"/>
    <mergeCell ref="F43:L43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5:L5"/>
    <mergeCell ref="A28:F28"/>
    <mergeCell ref="G28:L28"/>
    <mergeCell ref="I21:I22"/>
    <mergeCell ref="J21:J22"/>
    <mergeCell ref="A7:L7"/>
    <mergeCell ref="H15:L15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2021-10-18T09:36:45Z</dcterms:modified>
</cp:coreProperties>
</file>