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Критериум!$A$1:$P$46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" i="91" l="1"/>
  <c r="M35" i="91" l="1"/>
  <c r="H46" i="91" l="1"/>
  <c r="E46" i="91"/>
  <c r="P36" i="91" s="1"/>
  <c r="P32" i="91" l="1"/>
  <c r="M34" i="91"/>
  <c r="M38" i="91"/>
  <c r="M37" i="91"/>
  <c r="M36" i="91"/>
  <c r="M33" i="91" l="1"/>
  <c r="M32" i="91" s="1"/>
  <c r="P37" i="91"/>
  <c r="P35" i="91"/>
  <c r="P34" i="91"/>
  <c r="P33" i="91"/>
  <c r="P31" i="91"/>
</calcChain>
</file>

<file path=xl/sharedStrings.xml><?xml version="1.0" encoding="utf-8"?>
<sst xmlns="http://schemas.openxmlformats.org/spreadsheetml/2006/main" count="99" uniqueCount="86">
  <si>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</si>
  <si>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</si>
  <si>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</si>
  <si>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</si>
  <si>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</si>
  <si>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</si>
  <si>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</si>
  <si>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</si>
  <si>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</si>
  <si>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</si>
  <si>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</si>
  <si>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</si>
  <si>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</si>
  <si>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</si>
  <si>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</si>
  <si>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</si>
  <si>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</si>
  <si>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</si>
  <si>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</si>
  <si>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</si>
  <si>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</si>
  <si>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</si>
  <si>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</si>
  <si>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</si>
  <si>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</si>
  <si>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</si>
  <si>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</si>
  <si>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</si>
  <si>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</si>
  <si>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</si>
  <si>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</si>
  <si>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</si>
  <si>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</si>
  <si>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</si>
  <si>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</si>
  <si>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</si>
  <si>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</si>
  <si>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</si>
  <si>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</si>
  <si>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</si>
  <si>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</si>
  <si>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</si>
  <si>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</si>
  <si>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</si>
  <si>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</si>
  <si>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</si>
  <si>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</si>
  <si>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Иркутская область</t>
  </si>
  <si>
    <t>ВСЕРОССИЙСКИЕ СОРЕВНОВАНИЯ</t>
  </si>
  <si>
    <t>ЖЕРЕБЦОВА М.С. (ВК, г. ЧИТА)</t>
  </si>
  <si>
    <t>КЛЮЧНИКОВА О.А. (ВК, г. ЧИТА)</t>
  </si>
  <si>
    <t xml:space="preserve">Влажность: </t>
  </si>
  <si>
    <t xml:space="preserve">Осадки: </t>
  </si>
  <si>
    <t xml:space="preserve">Ветер: </t>
  </si>
  <si>
    <t>СУДЬЯ НА ФИНИШЕ</t>
  </si>
  <si>
    <t>МЕСТО ПРОВЕДЕНИЯ: г. Усолье-Сибирское</t>
  </si>
  <si>
    <t>ДАТА ПРОВЕДЕНИЯ: 26 сентября 2021 года</t>
  </si>
  <si>
    <t>НАЗВАНИЕ ТРАССЫ / РЕГ. НОМЕР: Комсомольская площадь</t>
  </si>
  <si>
    <t>Министерство спорта Иркутской области</t>
  </si>
  <si>
    <t>Федерация велосипедного спорта Иркутской области</t>
  </si>
  <si>
    <t>Администрация г. Усолье-Сибирское и Усольского района</t>
  </si>
  <si>
    <t>X Мемориал памяти МС СССР В.М. Киселева</t>
  </si>
  <si>
    <t>№ ЕКП 2021: 33282</t>
  </si>
  <si>
    <t>ПУСТЫНСКИЙ А.Л. (ВК, г. УСОЛЬЕ-СИБИРСКОЕ)</t>
  </si>
  <si>
    <t>шоссе - критериум 20-40 км</t>
  </si>
  <si>
    <t>№ ВРВС: 0080721811С</t>
  </si>
  <si>
    <t>Хабаровский край, Забайкальский край</t>
  </si>
  <si>
    <t>Юниорки 17-18 лет</t>
  </si>
  <si>
    <t xml:space="preserve">НАЧАЛО ГОНКИ: 14ч 30м </t>
  </si>
  <si>
    <t>ОКОНЧАНИЕ ГОНКИ: 15ч 10м</t>
  </si>
  <si>
    <t>2,5 км/8</t>
  </si>
  <si>
    <t>ДМИТРОЦ Карина</t>
  </si>
  <si>
    <t>16.11.2003</t>
  </si>
  <si>
    <t>СИМАКОВА Алена</t>
  </si>
  <si>
    <t>05.11.2004</t>
  </si>
  <si>
    <t>СОЛДАТОВА Екатерина</t>
  </si>
  <si>
    <t>17.09.2004</t>
  </si>
  <si>
    <t>Республика Хакасия</t>
  </si>
  <si>
    <t>ИВАНОВА Марианна</t>
  </si>
  <si>
    <t>06.04.2004</t>
  </si>
  <si>
    <t>Хабаровский край</t>
  </si>
  <si>
    <t>СУЕТИНА Екатерина</t>
  </si>
  <si>
    <t>18.01.2004</t>
  </si>
  <si>
    <t>АБДУЛИНА Алена</t>
  </si>
  <si>
    <t>15.03.2003</t>
  </si>
  <si>
    <t>Температура: 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</si>
</sst>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32657</xdr:rowOff>
    </xdr:from>
    <xdr:to>
      <xdr:col>1</xdr:col>
      <xdr:colOff>476251</xdr:colOff>
      <xdr:row>3</xdr:row>
      <xdr:rowOff>27215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7"/>
          <a:ext cx="862696" cy="851808"/>
        </a:xfrm>
        <a:prstGeom prst="rect">
          <a:avLst/>
        </a:prstGeom>
      </xdr:spPr>
    </xdr:pic>
    <xdr:clientData/>
  </xdr:twoCellAnchor>
  <xdr:twoCellAnchor editAs="oneCell">
    <xdr:from>
      <xdr:col>2</xdr:col>
      <xdr:colOff>267517</xdr:colOff>
      <xdr:row>0</xdr:row>
      <xdr:rowOff>57151</xdr:rowOff>
    </xdr:from>
    <xdr:to>
      <xdr:col>3</xdr:col>
      <xdr:colOff>625929</xdr:colOff>
      <xdr:row>3</xdr:row>
      <xdr:rowOff>54428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838" y="57151"/>
          <a:ext cx="1365341" cy="854527"/>
        </a:xfrm>
        <a:prstGeom prst="rect">
          <a:avLst/>
        </a:prstGeom>
      </xdr:spPr>
    </xdr:pic>
    <xdr:clientData/>
  </xdr:twoCellAnchor>
  <xdr:oneCellAnchor>
    <xdr:from>
      <xdr:col>15</xdr:col>
      <xdr:colOff>340178</xdr:colOff>
      <xdr:row>0</xdr:row>
      <xdr:rowOff>40822</xdr:rowOff>
    </xdr:from>
    <xdr:ext cx="825309" cy="896180"/>
    <xdr:pic>
      <xdr:nvPicPr>
        <xdr:cNvPr id="8" name="Picture 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77107" y="40822"/>
          <a:ext cx="825309" cy="896180"/>
        </a:xfrm>
        <a:prstGeom prst="rect">
          <a:avLst/>
        </a:prstGeom>
      </xdr:spPr>
    </xdr:pic>
    <xdr:clientData/>
  </xdr:oneCellAnchor>
  <xdr:oneCellAnchor>
    <xdr:from>
      <xdr:col>10</xdr:col>
      <xdr:colOff>270631</xdr:colOff>
      <xdr:row>40</xdr:row>
      <xdr:rowOff>163286</xdr:rowOff>
    </xdr:from>
    <xdr:ext cx="1453439" cy="494392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30536" b="3003"/>
        <a:stretch/>
      </xdr:blipFill>
      <xdr:spPr>
        <a:xfrm>
          <a:off x="8271631" y="13130893"/>
          <a:ext cx="1453439" cy="494392"/>
        </a:xfrm>
        <a:prstGeom prst="rect">
          <a:avLst/>
        </a:prstGeom>
      </xdr:spPr>
    </xdr:pic>
    <xdr:clientData/>
  </xdr:oneCellAnchor>
  <xdr:oneCellAnchor>
    <xdr:from>
      <xdr:col>14</xdr:col>
      <xdr:colOff>323548</xdr:colOff>
      <xdr:row>41</xdr:row>
      <xdr:rowOff>6429</xdr:rowOff>
    </xdr:from>
    <xdr:ext cx="1173238" cy="422952"/>
    <xdr:pic>
      <xdr:nvPicPr>
        <xdr:cNvPr id="14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11794369" y="13178143"/>
          <a:ext cx="1173238" cy="422952"/>
        </a:xfrm>
        <a:prstGeom prst="rect">
          <a:avLst/>
        </a:prstGeom>
      </xdr:spPr>
    </xdr:pic>
    <xdr:clientData/>
  </xdr:oneCellAnchor>
  <xdr:oneCellAnchor>
    <xdr:from>
      <xdr:col>4</xdr:col>
      <xdr:colOff>802822</xdr:colOff>
      <xdr:row>40</xdr:row>
      <xdr:rowOff>176893</xdr:rowOff>
    </xdr:from>
    <xdr:ext cx="1931115" cy="452060"/>
    <xdr:pic>
      <xdr:nvPicPr>
        <xdr:cNvPr id="15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4612822" y="13144500"/>
          <a:ext cx="1931115" cy="4520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topLeftCell="A7" zoomScale="70" zoomScaleNormal="90" zoomScaleSheetLayoutView="70" workbookViewId="0">
      <selection activeCell="P24" sqref="P24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62" customWidth="1"/>
    <col min="6" max="6" width="8.85546875" style="1" customWidth="1"/>
    <col min="7" max="7" width="25.28515625" style="1" customWidth="1"/>
    <col min="8" max="11" width="9.42578125" style="1" customWidth="1"/>
    <col min="12" max="12" width="19.28515625" style="1" customWidth="1"/>
    <col min="13" max="13" width="11.28515625" style="1" customWidth="1"/>
    <col min="14" max="14" width="10.42578125" style="1" customWidth="1"/>
    <col min="15" max="15" width="14.42578125" style="1" customWidth="1"/>
    <col min="16" max="16" width="18.7109375" style="1" customWidth="1"/>
    <col min="17" max="16384" width="9.140625" style="1"/>
  </cols>
  <sheetData>
    <row r="1" spans="1:16" ht="22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2.5" customHeight="1" x14ac:dyDescent="0.2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2.5" customHeight="1" x14ac:dyDescent="0.2">
      <c r="A3" s="106" t="s">
        <v>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2.5" customHeight="1" x14ac:dyDescent="0.2">
      <c r="A4" s="106" t="s">
        <v>59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24.75" customHeight="1" x14ac:dyDescent="0.2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s="2" customFormat="1" ht="28.5" customHeight="1" x14ac:dyDescent="0.2">
      <c r="A6" s="109" t="s">
        <v>48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s="2" customFormat="1" ht="18" customHeight="1" x14ac:dyDescent="0.2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s="2" customFormat="1" ht="19.5" customHeight="1" thickBot="1" x14ac:dyDescent="0.25">
      <c r="A8" s="136" t="s">
        <v>61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24" customHeight="1" thickTop="1" x14ac:dyDescent="0.2">
      <c r="A9" s="111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1:16" ht="18" customHeight="1" x14ac:dyDescent="0.2">
      <c r="A10" s="142" t="s">
        <v>64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16" ht="19.5" customHeight="1" x14ac:dyDescent="0.2">
      <c r="A11" s="142" t="s">
        <v>67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</row>
    <row r="12" spans="1:16" ht="8.25" customHeight="1" x14ac:dyDescent="0.2">
      <c r="A12" s="133" t="s">
        <v>41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15.75" x14ac:dyDescent="0.2">
      <c r="A13" s="94" t="s">
        <v>55</v>
      </c>
      <c r="B13" s="16"/>
      <c r="C13" s="50"/>
      <c r="D13" s="49"/>
      <c r="E13" s="51"/>
      <c r="F13" s="4"/>
      <c r="G13" s="95" t="s">
        <v>68</v>
      </c>
      <c r="H13" s="4"/>
      <c r="I13" s="4"/>
      <c r="J13" s="4"/>
      <c r="K13" s="4"/>
      <c r="L13" s="4"/>
      <c r="M13" s="4"/>
      <c r="N13" s="4"/>
      <c r="O13" s="39"/>
      <c r="P13" s="40" t="s">
        <v>65</v>
      </c>
    </row>
    <row r="14" spans="1:16" ht="15.75" x14ac:dyDescent="0.2">
      <c r="A14" s="14" t="s">
        <v>56</v>
      </c>
      <c r="B14" s="10"/>
      <c r="C14" s="10"/>
      <c r="D14" s="64"/>
      <c r="E14" s="52"/>
      <c r="F14" s="5"/>
      <c r="G14" s="96" t="s">
        <v>69</v>
      </c>
      <c r="H14" s="5"/>
      <c r="I14" s="5"/>
      <c r="J14" s="5"/>
      <c r="K14" s="5"/>
      <c r="L14" s="5"/>
      <c r="M14" s="5"/>
      <c r="N14" s="5"/>
      <c r="O14" s="41"/>
      <c r="P14" s="101" t="s">
        <v>62</v>
      </c>
    </row>
    <row r="15" spans="1:16" ht="15" x14ac:dyDescent="0.2">
      <c r="A15" s="116" t="s">
        <v>9</v>
      </c>
      <c r="B15" s="117"/>
      <c r="C15" s="117"/>
      <c r="D15" s="117"/>
      <c r="E15" s="117"/>
      <c r="F15" s="117"/>
      <c r="G15" s="118"/>
      <c r="H15" s="119" t="s">
        <v>1</v>
      </c>
      <c r="I15" s="117"/>
      <c r="J15" s="117"/>
      <c r="K15" s="117"/>
      <c r="L15" s="117"/>
      <c r="M15" s="117"/>
      <c r="N15" s="117"/>
      <c r="O15" s="117"/>
      <c r="P15" s="120"/>
    </row>
    <row r="16" spans="1:16" ht="15" x14ac:dyDescent="0.2">
      <c r="A16" s="15" t="s">
        <v>18</v>
      </c>
      <c r="B16" s="29"/>
      <c r="C16" s="29"/>
      <c r="D16" s="8"/>
      <c r="E16" s="53"/>
      <c r="F16" s="8"/>
      <c r="G16" s="9" t="s">
        <v>41</v>
      </c>
      <c r="H16" s="145" t="s">
        <v>57</v>
      </c>
      <c r="I16" s="146"/>
      <c r="J16" s="146"/>
      <c r="K16" s="146"/>
      <c r="L16" s="146"/>
      <c r="M16" s="146"/>
      <c r="N16" s="146"/>
      <c r="O16" s="146"/>
      <c r="P16" s="147"/>
    </row>
    <row r="17" spans="1:16" ht="15" x14ac:dyDescent="0.2">
      <c r="A17" s="15" t="s">
        <v>19</v>
      </c>
      <c r="B17" s="23"/>
      <c r="C17" s="23"/>
      <c r="D17" s="6"/>
      <c r="E17" s="54"/>
      <c r="F17" s="6"/>
      <c r="G17" s="97" t="s">
        <v>63</v>
      </c>
      <c r="H17" s="145" t="s">
        <v>45</v>
      </c>
      <c r="I17" s="146"/>
      <c r="J17" s="146"/>
      <c r="K17" s="146"/>
      <c r="L17" s="146"/>
      <c r="M17" s="146"/>
      <c r="N17" s="146"/>
      <c r="O17" s="146"/>
      <c r="P17" s="147"/>
    </row>
    <row r="18" spans="1:16" ht="15" x14ac:dyDescent="0.2">
      <c r="A18" s="15" t="s">
        <v>20</v>
      </c>
      <c r="B18" s="29"/>
      <c r="C18" s="29"/>
      <c r="D18" s="7"/>
      <c r="E18" s="53"/>
      <c r="F18" s="8"/>
      <c r="G18" s="97" t="s">
        <v>50</v>
      </c>
      <c r="H18" s="145" t="s">
        <v>46</v>
      </c>
      <c r="I18" s="146"/>
      <c r="J18" s="146"/>
      <c r="K18" s="146"/>
      <c r="L18" s="146"/>
      <c r="M18" s="146"/>
      <c r="N18" s="146"/>
      <c r="O18" s="146"/>
      <c r="P18" s="147"/>
    </row>
    <row r="19" spans="1:16" ht="16.5" thickBot="1" x14ac:dyDescent="0.25">
      <c r="A19" s="32" t="s">
        <v>15</v>
      </c>
      <c r="B19" s="21"/>
      <c r="C19" s="21"/>
      <c r="D19" s="20"/>
      <c r="E19" s="55"/>
      <c r="F19" s="31"/>
      <c r="G19" s="98" t="s">
        <v>49</v>
      </c>
      <c r="H19" s="33" t="s">
        <v>37</v>
      </c>
      <c r="I19" s="34"/>
      <c r="J19" s="34"/>
      <c r="K19" s="34"/>
      <c r="L19" s="19"/>
      <c r="M19" s="99">
        <v>20</v>
      </c>
      <c r="N19" s="19"/>
      <c r="O19" s="31"/>
      <c r="P19" s="100" t="s">
        <v>70</v>
      </c>
    </row>
    <row r="20" spans="1:16" ht="6.75" customHeight="1" thickTop="1" thickBot="1" x14ac:dyDescent="0.25">
      <c r="A20" s="18"/>
      <c r="B20" s="17"/>
      <c r="C20" s="17"/>
      <c r="D20" s="18"/>
      <c r="E20" s="5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30" customFormat="1" ht="21.75" customHeight="1" thickTop="1" x14ac:dyDescent="0.2">
      <c r="A21" s="121" t="s">
        <v>7</v>
      </c>
      <c r="B21" s="107" t="s">
        <v>12</v>
      </c>
      <c r="C21" s="107" t="s">
        <v>40</v>
      </c>
      <c r="D21" s="107" t="s">
        <v>2</v>
      </c>
      <c r="E21" s="114" t="s">
        <v>36</v>
      </c>
      <c r="F21" s="107" t="s">
        <v>8</v>
      </c>
      <c r="G21" s="107" t="s">
        <v>13</v>
      </c>
      <c r="H21" s="137" t="s">
        <v>17</v>
      </c>
      <c r="I21" s="137"/>
      <c r="J21" s="137"/>
      <c r="K21" s="137"/>
      <c r="L21" s="107" t="s">
        <v>39</v>
      </c>
      <c r="M21" s="107" t="s">
        <v>25</v>
      </c>
      <c r="N21" s="107" t="s">
        <v>26</v>
      </c>
      <c r="O21" s="138" t="s">
        <v>24</v>
      </c>
      <c r="P21" s="140" t="s">
        <v>14</v>
      </c>
    </row>
    <row r="22" spans="1:16" s="30" customFormat="1" ht="18" customHeight="1" x14ac:dyDescent="0.2">
      <c r="A22" s="122"/>
      <c r="B22" s="108"/>
      <c r="C22" s="108"/>
      <c r="D22" s="108"/>
      <c r="E22" s="115"/>
      <c r="F22" s="108"/>
      <c r="G22" s="108"/>
      <c r="H22" s="93">
        <v>1</v>
      </c>
      <c r="I22" s="93">
        <v>2</v>
      </c>
      <c r="J22" s="93">
        <v>3</v>
      </c>
      <c r="K22" s="93">
        <v>4</v>
      </c>
      <c r="L22" s="108"/>
      <c r="M22" s="108"/>
      <c r="N22" s="108"/>
      <c r="O22" s="139"/>
      <c r="P22" s="141"/>
    </row>
    <row r="23" spans="1:16" s="3" customFormat="1" ht="18.75" customHeight="1" x14ac:dyDescent="0.2">
      <c r="A23" s="35">
        <v>1</v>
      </c>
      <c r="B23" s="36">
        <v>60</v>
      </c>
      <c r="C23" s="63">
        <v>10092441283</v>
      </c>
      <c r="D23" s="37" t="s">
        <v>71</v>
      </c>
      <c r="E23" s="57" t="s">
        <v>72</v>
      </c>
      <c r="F23" s="38" t="s">
        <v>33</v>
      </c>
      <c r="G23" s="91" t="s">
        <v>47</v>
      </c>
      <c r="H23" s="26">
        <v>5</v>
      </c>
      <c r="I23" s="26">
        <v>5</v>
      </c>
      <c r="J23" s="26">
        <v>5</v>
      </c>
      <c r="K23" s="26">
        <v>5</v>
      </c>
      <c r="L23" s="26">
        <v>1</v>
      </c>
      <c r="M23" s="26">
        <v>20</v>
      </c>
      <c r="N23" s="26"/>
      <c r="O23" s="27" t="s">
        <v>33</v>
      </c>
      <c r="P23" s="28"/>
    </row>
    <row r="24" spans="1:16" s="3" customFormat="1" ht="31.5" customHeight="1" x14ac:dyDescent="0.2">
      <c r="A24" s="35">
        <v>2</v>
      </c>
      <c r="B24" s="36">
        <v>148</v>
      </c>
      <c r="C24" s="63">
        <v>10092428553</v>
      </c>
      <c r="D24" s="37" t="s">
        <v>73</v>
      </c>
      <c r="E24" s="57" t="s">
        <v>74</v>
      </c>
      <c r="F24" s="38" t="s">
        <v>33</v>
      </c>
      <c r="G24" s="91" t="s">
        <v>66</v>
      </c>
      <c r="H24" s="26">
        <v>3</v>
      </c>
      <c r="I24" s="26">
        <v>3</v>
      </c>
      <c r="J24" s="26">
        <v>3</v>
      </c>
      <c r="K24" s="26">
        <v>3</v>
      </c>
      <c r="L24" s="26">
        <v>2</v>
      </c>
      <c r="M24" s="26">
        <v>12</v>
      </c>
      <c r="N24" s="26"/>
      <c r="O24" s="27" t="s">
        <v>33</v>
      </c>
      <c r="P24" s="28"/>
    </row>
    <row r="25" spans="1:16" s="3" customFormat="1" ht="18.75" customHeight="1" x14ac:dyDescent="0.2">
      <c r="A25" s="35">
        <v>3</v>
      </c>
      <c r="B25" s="36">
        <v>130</v>
      </c>
      <c r="C25" s="63">
        <v>10096595715</v>
      </c>
      <c r="D25" s="37" t="s">
        <v>75</v>
      </c>
      <c r="E25" s="57" t="s">
        <v>76</v>
      </c>
      <c r="F25" s="38" t="s">
        <v>33</v>
      </c>
      <c r="G25" s="91" t="s">
        <v>77</v>
      </c>
      <c r="H25" s="26">
        <v>1</v>
      </c>
      <c r="I25" s="26">
        <v>1</v>
      </c>
      <c r="J25" s="26">
        <v>2</v>
      </c>
      <c r="K25" s="26">
        <v>2</v>
      </c>
      <c r="L25" s="26">
        <v>3</v>
      </c>
      <c r="M25" s="26">
        <v>6</v>
      </c>
      <c r="N25" s="26"/>
      <c r="O25" s="27" t="s">
        <v>33</v>
      </c>
      <c r="P25" s="28"/>
    </row>
    <row r="26" spans="1:16" s="3" customFormat="1" ht="18.75" customHeight="1" x14ac:dyDescent="0.2">
      <c r="A26" s="35">
        <v>4</v>
      </c>
      <c r="B26" s="36">
        <v>149</v>
      </c>
      <c r="C26" s="63">
        <v>10092004581</v>
      </c>
      <c r="D26" s="37" t="s">
        <v>78</v>
      </c>
      <c r="E26" s="57" t="s">
        <v>79</v>
      </c>
      <c r="F26" s="38" t="s">
        <v>33</v>
      </c>
      <c r="G26" s="91" t="s">
        <v>80</v>
      </c>
      <c r="H26" s="26">
        <v>2</v>
      </c>
      <c r="I26" s="26">
        <v>2</v>
      </c>
      <c r="J26" s="26"/>
      <c r="K26" s="26"/>
      <c r="L26" s="26">
        <v>5</v>
      </c>
      <c r="M26" s="26">
        <v>4</v>
      </c>
      <c r="N26" s="26"/>
      <c r="O26" s="27"/>
      <c r="P26" s="28"/>
    </row>
    <row r="27" spans="1:16" s="3" customFormat="1" ht="18.75" customHeight="1" x14ac:dyDescent="0.2">
      <c r="A27" s="35">
        <v>5</v>
      </c>
      <c r="B27" s="36">
        <v>43</v>
      </c>
      <c r="C27" s="63"/>
      <c r="D27" s="37" t="s">
        <v>81</v>
      </c>
      <c r="E27" s="57" t="s">
        <v>82</v>
      </c>
      <c r="F27" s="38" t="s">
        <v>33</v>
      </c>
      <c r="G27" s="91" t="s">
        <v>47</v>
      </c>
      <c r="H27" s="26"/>
      <c r="I27" s="26"/>
      <c r="J27" s="26">
        <v>1</v>
      </c>
      <c r="K27" s="26">
        <v>1</v>
      </c>
      <c r="L27" s="26">
        <v>4</v>
      </c>
      <c r="M27" s="26">
        <v>2</v>
      </c>
      <c r="N27" s="26"/>
      <c r="O27" s="27"/>
      <c r="P27" s="28"/>
    </row>
    <row r="28" spans="1:16" s="3" customFormat="1" ht="18.75" customHeight="1" thickBot="1" x14ac:dyDescent="0.25">
      <c r="A28" s="77">
        <v>6</v>
      </c>
      <c r="B28" s="78">
        <v>25</v>
      </c>
      <c r="C28" s="79"/>
      <c r="D28" s="80" t="s">
        <v>83</v>
      </c>
      <c r="E28" s="81" t="s">
        <v>84</v>
      </c>
      <c r="F28" s="82" t="s">
        <v>33</v>
      </c>
      <c r="G28" s="92" t="s">
        <v>47</v>
      </c>
      <c r="H28" s="83"/>
      <c r="I28" s="83"/>
      <c r="J28" s="83"/>
      <c r="K28" s="83"/>
      <c r="L28" s="83">
        <v>6</v>
      </c>
      <c r="M28" s="83"/>
      <c r="N28" s="83"/>
      <c r="O28" s="84"/>
      <c r="P28" s="85"/>
    </row>
    <row r="29" spans="1:16" ht="8.25" customHeight="1" thickTop="1" thickBot="1" x14ac:dyDescent="0.25">
      <c r="A29" s="18"/>
      <c r="B29" s="17"/>
      <c r="C29" s="17"/>
      <c r="D29" s="18"/>
      <c r="E29" s="5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.75" thickTop="1" x14ac:dyDescent="0.2">
      <c r="A30" s="129" t="s">
        <v>5</v>
      </c>
      <c r="B30" s="127"/>
      <c r="C30" s="127"/>
      <c r="D30" s="127"/>
      <c r="E30" s="76"/>
      <c r="F30" s="76"/>
      <c r="G30" s="76"/>
      <c r="H30" s="127" t="s">
        <v>6</v>
      </c>
      <c r="I30" s="127"/>
      <c r="J30" s="127"/>
      <c r="K30" s="127"/>
      <c r="L30" s="127"/>
      <c r="M30" s="127"/>
      <c r="N30" s="127"/>
      <c r="O30" s="127"/>
      <c r="P30" s="128"/>
    </row>
    <row r="31" spans="1:16" ht="15" x14ac:dyDescent="0.2">
      <c r="A31" s="102" t="s">
        <v>85</v>
      </c>
      <c r="B31" s="23"/>
      <c r="C31" s="73"/>
      <c r="D31" s="16"/>
      <c r="E31" s="58"/>
      <c r="F31" s="16"/>
      <c r="G31" s="43"/>
      <c r="L31" s="24" t="s">
        <v>34</v>
      </c>
      <c r="M31" s="103">
        <v>3</v>
      </c>
      <c r="N31" s="42"/>
      <c r="O31" s="86" t="s">
        <v>32</v>
      </c>
      <c r="P31" s="87">
        <f>COUNTIF(F$21:F139,"ЗМС")</f>
        <v>0</v>
      </c>
    </row>
    <row r="32" spans="1:16" ht="15" x14ac:dyDescent="0.2">
      <c r="A32" s="102" t="s">
        <v>51</v>
      </c>
      <c r="B32" s="23"/>
      <c r="C32" s="74"/>
      <c r="D32" s="22"/>
      <c r="E32" s="59"/>
      <c r="F32" s="22"/>
      <c r="G32" s="44"/>
      <c r="L32" s="24" t="s">
        <v>27</v>
      </c>
      <c r="M32" s="89">
        <f>M33+M38</f>
        <v>6</v>
      </c>
      <c r="N32" s="12"/>
      <c r="O32" s="86" t="s">
        <v>21</v>
      </c>
      <c r="P32" s="87">
        <f>COUNTIF(F$20:F138,"МСМК")</f>
        <v>0</v>
      </c>
    </row>
    <row r="33" spans="1:16" ht="15" x14ac:dyDescent="0.2">
      <c r="A33" s="102" t="s">
        <v>52</v>
      </c>
      <c r="B33" s="23"/>
      <c r="C33" s="47"/>
      <c r="D33" s="22"/>
      <c r="E33" s="59"/>
      <c r="F33" s="22"/>
      <c r="G33" s="44"/>
      <c r="L33" s="24" t="s">
        <v>28</v>
      </c>
      <c r="M33" s="89">
        <f>M34+M35+M37</f>
        <v>6</v>
      </c>
      <c r="N33" s="12"/>
      <c r="O33" s="86" t="s">
        <v>23</v>
      </c>
      <c r="P33" s="87">
        <f>COUNTIF(F$20:F28,"МС")</f>
        <v>0</v>
      </c>
    </row>
    <row r="34" spans="1:16" ht="15" x14ac:dyDescent="0.2">
      <c r="A34" s="102" t="s">
        <v>53</v>
      </c>
      <c r="B34" s="23"/>
      <c r="C34" s="47"/>
      <c r="D34" s="22"/>
      <c r="E34" s="59"/>
      <c r="F34" s="22"/>
      <c r="G34" s="44"/>
      <c r="L34" s="24" t="s">
        <v>29</v>
      </c>
      <c r="M34" s="89">
        <f>COUNT(A23:A28)</f>
        <v>6</v>
      </c>
      <c r="N34" s="12"/>
      <c r="O34" s="86" t="s">
        <v>33</v>
      </c>
      <c r="P34" s="87">
        <f>COUNTIF(F$19:F28,"КМС")</f>
        <v>6</v>
      </c>
    </row>
    <row r="35" spans="1:16" ht="15" x14ac:dyDescent="0.2">
      <c r="A35" s="45"/>
      <c r="B35" s="6"/>
      <c r="C35" s="75"/>
      <c r="D35" s="22"/>
      <c r="E35" s="59"/>
      <c r="F35" s="22"/>
      <c r="G35" s="44"/>
      <c r="L35" s="24" t="s">
        <v>30</v>
      </c>
      <c r="M35" s="89">
        <f>COUNTIF(A23:A28,"НФ")</f>
        <v>0</v>
      </c>
      <c r="N35" s="12"/>
      <c r="O35" s="86" t="s">
        <v>38</v>
      </c>
      <c r="P35" s="87">
        <f>COUNTIF(F$22:F140,"1 СР")</f>
        <v>0</v>
      </c>
    </row>
    <row r="36" spans="1:16" ht="15" x14ac:dyDescent="0.2">
      <c r="A36" s="45"/>
      <c r="B36" s="6"/>
      <c r="C36" s="75"/>
      <c r="D36" s="22"/>
      <c r="E36" s="59"/>
      <c r="F36" s="22"/>
      <c r="G36" s="44"/>
      <c r="L36" s="86" t="s">
        <v>44</v>
      </c>
      <c r="M36" s="90">
        <f>COUNTIF(A23:A28,"ЛИМ")</f>
        <v>0</v>
      </c>
      <c r="N36" s="12"/>
      <c r="O36" s="86" t="s">
        <v>42</v>
      </c>
      <c r="P36" s="87">
        <f>COUNTIF(F$19:F138,"2 СР")</f>
        <v>0</v>
      </c>
    </row>
    <row r="37" spans="1:16" ht="15" x14ac:dyDescent="0.2">
      <c r="A37" s="25"/>
      <c r="B37" s="23"/>
      <c r="C37" s="47"/>
      <c r="D37" s="22"/>
      <c r="E37" s="59"/>
      <c r="F37" s="22"/>
      <c r="G37" s="44"/>
      <c r="L37" s="24" t="s">
        <v>35</v>
      </c>
      <c r="M37" s="89">
        <f>COUNTIF(A23:A28,"ДСКВ")</f>
        <v>0</v>
      </c>
      <c r="N37" s="12"/>
      <c r="O37" s="86" t="s">
        <v>43</v>
      </c>
      <c r="P37" s="87">
        <f>COUNTIF(F$21:F141,"3 СР")</f>
        <v>0</v>
      </c>
    </row>
    <row r="38" spans="1:16" ht="15" x14ac:dyDescent="0.2">
      <c r="A38" s="25"/>
      <c r="B38" s="23"/>
      <c r="C38" s="47"/>
      <c r="D38" s="22"/>
      <c r="E38" s="59"/>
      <c r="F38" s="22"/>
      <c r="G38" s="44"/>
      <c r="L38" s="24" t="s">
        <v>31</v>
      </c>
      <c r="M38" s="89">
        <f>COUNTIF(A23:A28,"НС")</f>
        <v>0</v>
      </c>
      <c r="N38" s="12"/>
      <c r="O38" s="86"/>
      <c r="P38" s="88"/>
    </row>
    <row r="39" spans="1:16" ht="4.5" customHeight="1" x14ac:dyDescent="0.2">
      <c r="A39" s="45"/>
      <c r="B39" s="13"/>
      <c r="C39" s="13"/>
      <c r="D39" s="6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46"/>
    </row>
    <row r="40" spans="1:16" ht="15.75" x14ac:dyDescent="0.2">
      <c r="A40" s="130" t="s">
        <v>3</v>
      </c>
      <c r="B40" s="131"/>
      <c r="C40" s="131"/>
      <c r="D40" s="131"/>
      <c r="E40" s="131" t="s">
        <v>11</v>
      </c>
      <c r="F40" s="131"/>
      <c r="G40" s="131"/>
      <c r="H40" s="131" t="s">
        <v>4</v>
      </c>
      <c r="I40" s="131"/>
      <c r="J40" s="131"/>
      <c r="K40" s="131"/>
      <c r="L40" s="131"/>
      <c r="M40" s="131"/>
      <c r="N40" s="131" t="s">
        <v>54</v>
      </c>
      <c r="O40" s="131"/>
      <c r="P40" s="132"/>
    </row>
    <row r="41" spans="1:16" s="71" customFormat="1" ht="15.75" x14ac:dyDescent="0.2">
      <c r="A41" s="67"/>
      <c r="B41" s="68"/>
      <c r="C41" s="68"/>
      <c r="D41" s="68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</row>
    <row r="42" spans="1:16" s="71" customFormat="1" ht="15.75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72"/>
    </row>
    <row r="43" spans="1:16" x14ac:dyDescent="0.2">
      <c r="A43" s="10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66"/>
      <c r="M43" s="71"/>
      <c r="N43" s="71"/>
      <c r="O43" s="71"/>
      <c r="P43" s="104"/>
    </row>
    <row r="44" spans="1:16" x14ac:dyDescent="0.2">
      <c r="A44" s="65"/>
      <c r="B44" s="66"/>
      <c r="C44" s="66"/>
      <c r="D44" s="66"/>
      <c r="E44" s="61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48"/>
    </row>
    <row r="45" spans="1:16" x14ac:dyDescent="0.2">
      <c r="A45" s="65"/>
      <c r="B45" s="66"/>
      <c r="C45" s="66"/>
      <c r="D45" s="66"/>
      <c r="E45" s="61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48"/>
    </row>
    <row r="46" spans="1:16" ht="16.5" thickBot="1" x14ac:dyDescent="0.25">
      <c r="A46" s="123" t="s">
        <v>41</v>
      </c>
      <c r="B46" s="124"/>
      <c r="C46" s="124"/>
      <c r="D46" s="124"/>
      <c r="E46" s="125" t="str">
        <f>G17</f>
        <v>ПУСТЫНСКИЙ А.Л. (ВК, г. УСОЛЬЕ-СИБИРСКОЕ)</v>
      </c>
      <c r="F46" s="125"/>
      <c r="G46" s="125"/>
      <c r="H46" s="125" t="str">
        <f>G18</f>
        <v>КЛЮЧНИКОВА О.А. (ВК, г. ЧИТА)</v>
      </c>
      <c r="I46" s="125"/>
      <c r="J46" s="125"/>
      <c r="K46" s="125"/>
      <c r="L46" s="125"/>
      <c r="M46" s="125"/>
      <c r="N46" s="124" t="str">
        <f>G19</f>
        <v>ЖЕРЕБЦОВА М.С. (ВК, г. ЧИТА)</v>
      </c>
      <c r="O46" s="124"/>
      <c r="P46" s="126"/>
    </row>
    <row r="47" spans="1:16" ht="13.5" thickTop="1" x14ac:dyDescent="0.2"/>
  </sheetData>
  <sortState ref="B23:AG32">
    <sortCondition descending="1" ref="M23:M32"/>
  </sortState>
  <mergeCells count="40">
    <mergeCell ref="A12:P12"/>
    <mergeCell ref="B21:B22"/>
    <mergeCell ref="C21:C22"/>
    <mergeCell ref="A8:P8"/>
    <mergeCell ref="H21:K21"/>
    <mergeCell ref="L21:L22"/>
    <mergeCell ref="M21:M22"/>
    <mergeCell ref="O21:O22"/>
    <mergeCell ref="P21:P22"/>
    <mergeCell ref="A10:P10"/>
    <mergeCell ref="A11:P11"/>
    <mergeCell ref="H16:P16"/>
    <mergeCell ref="H17:P17"/>
    <mergeCell ref="H18:P18"/>
    <mergeCell ref="A46:D46"/>
    <mergeCell ref="E46:G46"/>
    <mergeCell ref="H46:M46"/>
    <mergeCell ref="N46:P46"/>
    <mergeCell ref="H30:P30"/>
    <mergeCell ref="A30:D30"/>
    <mergeCell ref="A40:D40"/>
    <mergeCell ref="E40:G40"/>
    <mergeCell ref="H40:M40"/>
    <mergeCell ref="N40:P40"/>
    <mergeCell ref="A1:P1"/>
    <mergeCell ref="A2:P2"/>
    <mergeCell ref="A3:P3"/>
    <mergeCell ref="A4:P4"/>
    <mergeCell ref="N21:N22"/>
    <mergeCell ref="A6:P6"/>
    <mergeCell ref="A7:P7"/>
    <mergeCell ref="A9:P9"/>
    <mergeCell ref="D21:D22"/>
    <mergeCell ref="E21:E22"/>
    <mergeCell ref="F21:F22"/>
    <mergeCell ref="G21:G22"/>
    <mergeCell ref="A15:G15"/>
    <mergeCell ref="H15:P15"/>
    <mergeCell ref="A21:A22"/>
    <mergeCell ref="A5:P5"/>
  </mergeCells>
  <conditionalFormatting sqref="L37:L39 L1:L14 L19:L35 L41:L45 L47:L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2021-10-18T12:46:36Z</dcterms:modified>
</cp:coreProperties>
</file>