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20490" windowHeight="7755" tabRatio="789"/>
  </bookViews>
  <sheets>
    <sheet name="итог Ю" sheetId="83" r:id="rId1"/>
  </sheets>
  <definedNames>
    <definedName name="_xlnm.Print_Titles" localSheetId="0">'итог Ю'!$21:$22</definedName>
    <definedName name="_xlnm.Print_Area" localSheetId="0">'итог Ю'!$A$1:$R$77</definedName>
  </definedNames>
  <calcPr calcId="152511"/>
</workbook>
</file>

<file path=xl/calcChain.xml><?xml version="1.0" encoding="utf-8"?>
<calcChain xmlns="http://schemas.openxmlformats.org/spreadsheetml/2006/main">
  <c r="N50" i="83" l="1"/>
  <c r="P50" i="83" s="1"/>
  <c r="N51" i="83"/>
  <c r="P51" i="83" s="1"/>
  <c r="N52" i="83"/>
  <c r="P52" i="83"/>
  <c r="N53" i="83"/>
  <c r="P53" i="83"/>
  <c r="N54" i="83"/>
  <c r="P54" i="83"/>
  <c r="N55" i="83"/>
  <c r="N56" i="83"/>
  <c r="N57" i="83"/>
  <c r="N23" i="83"/>
  <c r="O52" i="83" s="1"/>
  <c r="O57" i="83" l="1"/>
  <c r="O55" i="83"/>
  <c r="O54" i="83"/>
  <c r="O51" i="83"/>
  <c r="O50" i="83"/>
  <c r="O56" i="83"/>
  <c r="O53" i="83"/>
  <c r="P57" i="83"/>
  <c r="P56" i="83"/>
  <c r="P55" i="83"/>
  <c r="O77" i="83"/>
  <c r="J77" i="83"/>
  <c r="E77" i="83"/>
  <c r="H65" i="83" l="1"/>
  <c r="H69" i="83"/>
  <c r="H68" i="83"/>
  <c r="H67" i="83"/>
  <c r="H64" i="83" s="1"/>
  <c r="H63" i="83" s="1"/>
  <c r="H66" i="83"/>
  <c r="R64" i="83" l="1"/>
  <c r="N24" i="83"/>
  <c r="O24" i="83" s="1"/>
  <c r="N25" i="83"/>
  <c r="P25" i="83" s="1"/>
  <c r="N26" i="83"/>
  <c r="P26" i="83" s="1"/>
  <c r="N27" i="83"/>
  <c r="P27" i="83" s="1"/>
  <c r="N28" i="83"/>
  <c r="P28" i="83" s="1"/>
  <c r="N29" i="83"/>
  <c r="P29" i="83" s="1"/>
  <c r="N30" i="83"/>
  <c r="P30" i="83" s="1"/>
  <c r="N31" i="83"/>
  <c r="P31" i="83" s="1"/>
  <c r="N32" i="83"/>
  <c r="P32" i="83" s="1"/>
  <c r="N33" i="83"/>
  <c r="P33" i="83" s="1"/>
  <c r="N34" i="83"/>
  <c r="P34" i="83" s="1"/>
  <c r="N35" i="83"/>
  <c r="P35" i="83" s="1"/>
  <c r="N36" i="83"/>
  <c r="P36" i="83" s="1"/>
  <c r="N37" i="83"/>
  <c r="P37" i="83" s="1"/>
  <c r="N38" i="83"/>
  <c r="P38" i="83" s="1"/>
  <c r="N39" i="83"/>
  <c r="P39" i="83" s="1"/>
  <c r="N40" i="83"/>
  <c r="P40" i="83" s="1"/>
  <c r="N41" i="83"/>
  <c r="P41" i="83" s="1"/>
  <c r="N42" i="83"/>
  <c r="P42" i="83" s="1"/>
  <c r="N43" i="83"/>
  <c r="P43" i="83" s="1"/>
  <c r="N44" i="83"/>
  <c r="P44" i="83" s="1"/>
  <c r="N45" i="83"/>
  <c r="P45" i="83" s="1"/>
  <c r="N46" i="83"/>
  <c r="P46" i="83" s="1"/>
  <c r="N47" i="83"/>
  <c r="P47" i="83" s="1"/>
  <c r="N48" i="83"/>
  <c r="P48" i="83" s="1"/>
  <c r="N49" i="83"/>
  <c r="P49" i="83" s="1"/>
  <c r="P23" i="83"/>
  <c r="O48" i="83" l="1"/>
  <c r="O46" i="83"/>
  <c r="O44" i="83"/>
  <c r="O42" i="83"/>
  <c r="O40" i="83"/>
  <c r="O38" i="83"/>
  <c r="O36" i="83"/>
  <c r="O34" i="83"/>
  <c r="O32" i="83"/>
  <c r="O30" i="83"/>
  <c r="O28" i="83"/>
  <c r="O26" i="83"/>
  <c r="P24" i="83"/>
  <c r="O49" i="83"/>
  <c r="O47" i="83"/>
  <c r="O45" i="83"/>
  <c r="O43" i="83"/>
  <c r="O41" i="83"/>
  <c r="O39" i="83"/>
  <c r="O37" i="83"/>
  <c r="O35" i="83"/>
  <c r="O33" i="83"/>
  <c r="O31" i="83"/>
  <c r="O29" i="83"/>
  <c r="O27" i="83"/>
  <c r="O25" i="83"/>
  <c r="R66" i="83"/>
  <c r="R65" i="83"/>
  <c r="R63" i="83"/>
  <c r="R62" i="83"/>
  <c r="R68" i="83"/>
  <c r="R67" i="83"/>
</calcChain>
</file>

<file path=xl/sharedStrings.xml><?xml version="1.0" encoding="utf-8"?>
<sst xmlns="http://schemas.openxmlformats.org/spreadsheetml/2006/main" count="227" uniqueCount="146">
  <si>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</si>
  <si>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</si>
  <si>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</si>
  <si>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</si>
  <si>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</si>
  <si>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</si>
  <si>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</si>
  <si>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</si>
  <si>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</si>
  <si>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</si>
  <si>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</si>
  <si>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</si>
  <si>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</si>
  <si>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</si>
  <si>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</si>
  <si>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</si>
  <si>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</si>
  <si>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</si>
  <si>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</si>
  <si>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</si>
  <si>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</si>
  <si>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</si>
  <si>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</si>
  <si>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</si>
  <si>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</si>
  <si>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</si>
  <si>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</si>
  <si>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</si>
  <si>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</si>
  <si>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НАЧАЛО ГОНКИ:</t>
  </si>
  <si>
    <t>ОКОНЧАНИЕ ГОНКИ:</t>
  </si>
  <si>
    <t>1 этап</t>
  </si>
  <si>
    <t>2 этап</t>
  </si>
  <si>
    <t>3 этап</t>
  </si>
  <si>
    <t>НФ</t>
  </si>
  <si>
    <t>СУДЬЯ НА ФИНИШЕ</t>
  </si>
  <si>
    <t xml:space="preserve">    Шоссе - многодневная гонка</t>
  </si>
  <si>
    <t>№ ВРВС: 0080671811Я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</si>
  <si>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</si>
  <si>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</si>
  <si>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</si>
  <si>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</si>
  <si>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</si>
  <si>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</si>
  <si>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</si>
  <si>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</si>
  <si>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</si>
  <si>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</si>
  <si>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</si>
  <si>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</si>
  <si>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</si>
  <si>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</si>
  <si>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ОБЩАЯ ПРОТЯЖЕННОСТЬ / ЭТАПОВ:</t>
  </si>
  <si>
    <t>ДАТА РОЖД.</t>
  </si>
  <si>
    <t>3</t>
  </si>
  <si>
    <t>16.03.2007</t>
  </si>
  <si>
    <t>24.10.2007</t>
  </si>
  <si>
    <t>Министерство молодежной политики и спорта республики Башкортостан</t>
  </si>
  <si>
    <t>Федерация велосипедного спорта республики Башкортостан</t>
  </si>
  <si>
    <t>ПЕРВЕНСТВО РОССИИ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</si>
  <si>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Уфа</t>
    </r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</si>
  <si>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21-25 ИЮЛЯ 2022 ГОДА</t>
    </r>
  </si>
  <si>
    <t>№ ЕКП 2022: 5059</t>
  </si>
  <si>
    <t>Юдина Л.Н. (ВК, Забайкальский край)</t>
  </si>
  <si>
    <t>Кавун С.М. (1К, Краснодарский край)</t>
  </si>
  <si>
    <t>Бахтина Т.Н. (ВК, г. Санкт-Петербург)</t>
  </si>
  <si>
    <t>РЕЗУЛЬТАТ И МЕСТО НА ЭТАПАХ</t>
  </si>
  <si>
    <t>Девушки 15-16 лет</t>
  </si>
  <si>
    <t>ГОРБАЧЕНКО Полина</t>
  </si>
  <si>
    <t>27.11.2007</t>
  </si>
  <si>
    <t>Республика Башкортостан</t>
  </si>
  <si>
    <t>ЕЛАГИНА Диана</t>
  </si>
  <si>
    <t>07.03.2007</t>
  </si>
  <si>
    <t>Ленинградская область</t>
  </si>
  <si>
    <t>УДЯНСКАЯ Александра</t>
  </si>
  <si>
    <t>ВЕРИЖНИКОВА Ульяна</t>
  </si>
  <si>
    <t>25.01.2009</t>
  </si>
  <si>
    <t>ШИШКИНА Виктория</t>
  </si>
  <si>
    <t>08.06.2008</t>
  </si>
  <si>
    <t>Иркутская область</t>
  </si>
  <si>
    <t>АЛЕКСЕЕНКО Сабрина</t>
  </si>
  <si>
    <t>22.06.2007</t>
  </si>
  <si>
    <t>СЛЕСАРЕВА Анастасия</t>
  </si>
  <si>
    <t>03.01.2007</t>
  </si>
  <si>
    <t>Псковская область</t>
  </si>
  <si>
    <t>ВЕСЕЛОВА Екатерина</t>
  </si>
  <si>
    <t>01.07.2007</t>
  </si>
  <si>
    <t>ЛОСЕВА Алина</t>
  </si>
  <si>
    <t>19.01.2007</t>
  </si>
  <si>
    <t>КАМИЛЬЯНОВА Эвелина</t>
  </si>
  <si>
    <t>08.07.2008</t>
  </si>
  <si>
    <t>БОГДАНОВА Алена</t>
  </si>
  <si>
    <t>29.04.2006</t>
  </si>
  <si>
    <t>КАСИМОВА Виолетта</t>
  </si>
  <si>
    <t>ДИКАЯ Арина</t>
  </si>
  <si>
    <t>05.07.2007</t>
  </si>
  <si>
    <t>Краснодарский край</t>
  </si>
  <si>
    <t>ТАДЖИЕВА Алина</t>
  </si>
  <si>
    <t>29.08.2007</t>
  </si>
  <si>
    <t>МИГАЧЕВА Елизавета</t>
  </si>
  <si>
    <t>11.05.2007</t>
  </si>
  <si>
    <t>Московская область</t>
  </si>
  <si>
    <t>ИГНАТЬЕВА Ксения</t>
  </si>
  <si>
    <t>02.01.2006</t>
  </si>
  <si>
    <t>Забайкальский край</t>
  </si>
  <si>
    <t>ЖУРАВЛЕВА Екатерина</t>
  </si>
  <si>
    <t>02.06.2006</t>
  </si>
  <si>
    <t>ЁЛЫШЕВА Светлана</t>
  </si>
  <si>
    <t>11.08.2007</t>
  </si>
  <si>
    <t>БУЛАВКИНА Анастасия</t>
  </si>
  <si>
    <t>06.10.2007</t>
  </si>
  <si>
    <t>БОГДАНОВА Елизавета</t>
  </si>
  <si>
    <t>12.03.2007</t>
  </si>
  <si>
    <t>САМОЙЛОВА Анастасия</t>
  </si>
  <si>
    <t>22.01.2006</t>
  </si>
  <si>
    <t>КОЗЛОВА Карина</t>
  </si>
  <si>
    <t>11.03.2006</t>
  </si>
  <si>
    <t>БЕЛОЗЕРОВА Милена</t>
  </si>
  <si>
    <t>06.09.2007</t>
  </si>
  <si>
    <t>МАЛЬЦЕВА Анастасия</t>
  </si>
  <si>
    <t>14.08.2008</t>
  </si>
  <si>
    <t>ЖУРАВЛЕВА Дарья</t>
  </si>
  <si>
    <t>22.08.2007</t>
  </si>
  <si>
    <t>АЛЕЙНИК Полина</t>
  </si>
  <si>
    <t>15.08.2007</t>
  </si>
  <si>
    <t>КАМИЛЬЯНОВА Элина</t>
  </si>
  <si>
    <t>ДАВЫДОВСКАЯ Ольга</t>
  </si>
  <si>
    <t>19.09.2006</t>
  </si>
  <si>
    <t>САВЧЕНКО Ольга</t>
  </si>
  <si>
    <t>23.04.2006</t>
  </si>
  <si>
    <t>ПОЛИТАЕВА Дарья</t>
  </si>
  <si>
    <t>11.12.2006</t>
  </si>
  <si>
    <t>ИВАНОВА Виктория</t>
  </si>
  <si>
    <t>23.05.2006</t>
  </si>
  <si>
    <t>БОГДАНОВА Ольга</t>
  </si>
  <si>
    <t>11.12.2007</t>
  </si>
  <si>
    <t>РОМАНОВА Ксения</t>
  </si>
  <si>
    <t>27.01.2007</t>
  </si>
  <si>
    <t>РАТНИКОВА Виктория</t>
  </si>
  <si>
    <t>РОЗАНОВА Анастасия</t>
  </si>
  <si>
    <t>19.06.2006</t>
  </si>
  <si>
    <t>БАЛУХИНА Ариадна</t>
  </si>
  <si>
    <t>14.02.2006</t>
  </si>
  <si>
    <t>ЗЕКСЕЛЬ Надежда</t>
  </si>
  <si>
    <t>24.06.2008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</si>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</sst>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0.000"/>
    <numFmt numFmtId="166" formatCode="0&quot; км&quot;"/>
    <numFmt numFmtId="168" formatCode="h:mm:ss.00"/>
    <numFmt numFmtId="169" formatCode="hh:mm:ss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9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8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6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168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0" xfId="2" applyNumberFormat="1" applyFont="1" applyBorder="1" applyAlignment="1">
      <alignment horizontal="right" vertical="center"/>
    </xf>
    <xf numFmtId="49" fontId="18" fillId="0" borderId="34" xfId="2" applyNumberFormat="1" applyFont="1" applyBorder="1" applyAlignment="1">
      <alignment vertical="center"/>
    </xf>
    <xf numFmtId="0" fontId="10" fillId="0" borderId="35" xfId="2" applyFont="1" applyBorder="1" applyAlignment="1">
      <alignment horizontal="center" vertical="center"/>
    </xf>
    <xf numFmtId="49" fontId="18" fillId="0" borderId="0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14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49" fontId="18" fillId="0" borderId="3" xfId="2" applyNumberFormat="1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46" fontId="11" fillId="0" borderId="0" xfId="2" applyNumberFormat="1" applyFont="1" applyBorder="1" applyAlignment="1">
      <alignment vertical="center"/>
    </xf>
    <xf numFmtId="21" fontId="18" fillId="0" borderId="0" xfId="2" applyNumberFormat="1" applyFont="1" applyBorder="1" applyAlignment="1">
      <alignment vertical="center"/>
    </xf>
    <xf numFmtId="9" fontId="18" fillId="0" borderId="0" xfId="2" applyNumberFormat="1" applyFont="1" applyBorder="1" applyAlignment="1">
      <alignment horizontal="right" vertical="center"/>
    </xf>
    <xf numFmtId="0" fontId="18" fillId="0" borderId="0" xfId="2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46" fontId="11" fillId="0" borderId="0" xfId="2" applyNumberFormat="1" applyFont="1" applyBorder="1" applyAlignment="1">
      <alignment horizontal="center" vertical="center"/>
    </xf>
    <xf numFmtId="21" fontId="10" fillId="0" borderId="0" xfId="2" applyNumberFormat="1" applyFont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46" fillId="0" borderId="41" xfId="13" applyFont="1" applyFill="1" applyBorder="1" applyAlignment="1">
      <alignment vertical="center" wrapText="1"/>
    </xf>
    <xf numFmtId="14" fontId="46" fillId="0" borderId="41" xfId="8" applyNumberFormat="1" applyFont="1" applyFill="1" applyBorder="1" applyAlignment="1">
      <alignment horizontal="center" vertical="center" wrapText="1"/>
    </xf>
    <xf numFmtId="164" fontId="10" fillId="0" borderId="41" xfId="0" applyNumberFormat="1" applyFont="1" applyFill="1" applyBorder="1" applyAlignment="1">
      <alignment horizontal="center" vertical="center" wrapText="1"/>
    </xf>
    <xf numFmtId="0" fontId="46" fillId="0" borderId="41" xfId="8" applyFont="1" applyFill="1" applyBorder="1" applyAlignment="1">
      <alignment horizontal="center" vertical="center" wrapText="1"/>
    </xf>
    <xf numFmtId="165" fontId="10" fillId="0" borderId="41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3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18" fillId="0" borderId="6" xfId="2" applyFont="1" applyBorder="1" applyAlignment="1">
      <alignment horizontal="right" vertical="center"/>
    </xf>
    <xf numFmtId="0" fontId="18" fillId="0" borderId="44" xfId="2" applyFont="1" applyFill="1" applyBorder="1" applyAlignment="1">
      <alignment horizontal="right" vertical="center"/>
    </xf>
    <xf numFmtId="0" fontId="17" fillId="4" borderId="21" xfId="2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8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7" fillId="4" borderId="22" xfId="2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45" xfId="3" applyFont="1" applyFill="1" applyBorder="1" applyAlignment="1">
      <alignment horizontal="center" vertical="center" wrapText="1"/>
    </xf>
    <xf numFmtId="0" fontId="11" fillId="2" borderId="33" xfId="3" applyFont="1" applyFill="1" applyBorder="1" applyAlignment="1">
      <alignment horizontal="center" vertical="center" wrapText="1"/>
    </xf>
    <xf numFmtId="0" fontId="11" fillId="2" borderId="46" xfId="3" applyFont="1" applyFill="1" applyBorder="1" applyAlignment="1">
      <alignment horizontal="center" vertical="center" wrapText="1"/>
    </xf>
    <xf numFmtId="49" fontId="18" fillId="0" borderId="47" xfId="2" applyNumberFormat="1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49" fontId="18" fillId="0" borderId="48" xfId="2" applyNumberFormat="1" applyFont="1" applyBorder="1" applyAlignment="1">
      <alignment vertical="center"/>
    </xf>
    <xf numFmtId="0" fontId="17" fillId="2" borderId="33" xfId="2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69" fontId="10" fillId="0" borderId="41" xfId="0" applyNumberFormat="1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499462</xdr:colOff>
      <xdr:row>0</xdr:row>
      <xdr:rowOff>108858</xdr:rowOff>
    </xdr:from>
    <xdr:to>
      <xdr:col>3</xdr:col>
      <xdr:colOff>817140</xdr:colOff>
      <xdr:row>3</xdr:row>
      <xdr:rowOff>37475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962" y="108858"/>
          <a:ext cx="1161321" cy="745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444087</xdr:colOff>
      <xdr:row>3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396587" cy="802823"/>
        </a:xfrm>
        <a:prstGeom prst="rect">
          <a:avLst/>
        </a:prstGeom>
      </xdr:spPr>
    </xdr:pic>
    <xdr:clientData/>
  </xdr:twoCellAnchor>
  <xdr:oneCellAnchor>
    <xdr:from>
      <xdr:col>16</xdr:col>
      <xdr:colOff>285749</xdr:colOff>
      <xdr:row>0</xdr:row>
      <xdr:rowOff>54427</xdr:rowOff>
    </xdr:from>
    <xdr:ext cx="776301" cy="707571"/>
    <xdr:pic>
      <xdr:nvPicPr>
        <xdr:cNvPr id="5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-1" r="51338" b="-2008"/>
        <a:stretch/>
      </xdr:blipFill>
      <xdr:spPr>
        <a:xfrm>
          <a:off x="11239499" y="54427"/>
          <a:ext cx="776301" cy="707571"/>
        </a:xfrm>
        <a:prstGeom prst="rect">
          <a:avLst/>
        </a:prstGeom>
      </xdr:spPr>
    </xdr:pic>
    <xdr:clientData/>
  </xdr:oneCellAnchor>
  <xdr:oneCellAnchor>
    <xdr:from>
      <xdr:col>17</xdr:col>
      <xdr:colOff>340179</xdr:colOff>
      <xdr:row>0</xdr:row>
      <xdr:rowOff>68798</xdr:rowOff>
    </xdr:from>
    <xdr:ext cx="560899" cy="765684"/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6282" b="-5860"/>
        <a:stretch/>
      </xdr:blipFill>
      <xdr:spPr>
        <a:xfrm>
          <a:off x="12164786" y="68798"/>
          <a:ext cx="560899" cy="7656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C78"/>
  <sheetViews>
    <sheetView tabSelected="1" view="pageBreakPreview" topLeftCell="A55" zoomScale="70" zoomScaleNormal="90" zoomScaleSheetLayoutView="70" workbookViewId="0">
      <selection activeCell="Z60" sqref="Z60"/>
    </sheetView>
  </sheetViews>
  <sheetFormatPr defaultColWidth="9.140625" defaultRowHeight="12.75" x14ac:dyDescent="0.2"/>
  <cols>
    <col min="1" max="1" width="7" style="7" customWidth="1"/>
    <col min="2" max="2" width="7.28515625" style="21" bestFit="1" customWidth="1"/>
    <col min="3" max="3" width="12.5703125" style="21" bestFit="1" customWidth="1"/>
    <col min="4" max="4" width="21.5703125" style="7" customWidth="1"/>
    <col min="5" max="5" width="10" style="7" customWidth="1"/>
    <col min="6" max="6" width="7.85546875" style="7" bestFit="1" customWidth="1"/>
    <col min="7" max="7" width="23.85546875" style="7" customWidth="1"/>
    <col min="8" max="8" width="10.85546875" style="7" customWidth="1"/>
    <col min="9" max="9" width="5.42578125" style="7" customWidth="1"/>
    <col min="10" max="10" width="11" style="7" customWidth="1"/>
    <col min="11" max="11" width="4.85546875" style="7" customWidth="1"/>
    <col min="12" max="12" width="11" style="7" customWidth="1"/>
    <col min="13" max="13" width="5.42578125" style="7" customWidth="1"/>
    <col min="14" max="14" width="10.140625" style="7" customWidth="1"/>
    <col min="15" max="15" width="11.140625" style="7" customWidth="1"/>
    <col min="16" max="16" width="10.5703125" style="7" customWidth="1"/>
    <col min="17" max="17" width="13" style="7" customWidth="1"/>
    <col min="18" max="18" width="14.85546875" style="7" customWidth="1"/>
    <col min="19" max="19" width="5.140625" style="6" customWidth="1"/>
    <col min="20" max="20" width="4.42578125" style="6" customWidth="1"/>
    <col min="21" max="21" width="4.85546875" style="7" customWidth="1"/>
    <col min="22" max="22" width="4.5703125" style="7" customWidth="1"/>
    <col min="23" max="23" width="5" style="7" customWidth="1"/>
    <col min="24" max="28" width="5.7109375" style="7" customWidth="1"/>
    <col min="29" max="16384" width="9.140625" style="7"/>
  </cols>
  <sheetData>
    <row r="1" spans="1:29" ht="21.75" customHeight="1" x14ac:dyDescent="0.2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29" ht="21.75" customHeight="1" x14ac:dyDescent="0.2">
      <c r="A2" s="116" t="s">
        <v>57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29" ht="21.75" customHeight="1" x14ac:dyDescent="0.2">
      <c r="A3" s="116" t="s">
        <v>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29" ht="21.75" customHeight="1" x14ac:dyDescent="0.2">
      <c r="A4" s="116" t="s">
        <v>58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29" ht="5.2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29" s="9" customFormat="1" ht="28.5" x14ac:dyDescent="0.2">
      <c r="A6" s="118" t="s">
        <v>59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8"/>
      <c r="T6" s="8"/>
      <c r="AC6"/>
    </row>
    <row r="7" spans="1:29" s="9" customFormat="1" ht="19.5" customHeight="1" x14ac:dyDescent="0.2">
      <c r="A7" s="119" t="s">
        <v>19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8"/>
      <c r="T7" s="8"/>
    </row>
    <row r="8" spans="1:29" s="9" customFormat="1" ht="6.75" customHeight="1" thickBot="1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8"/>
      <c r="T8" s="8"/>
    </row>
    <row r="9" spans="1:29" ht="19.5" customHeight="1" thickTop="1" x14ac:dyDescent="0.2">
      <c r="A9" s="120" t="s">
        <v>27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2"/>
    </row>
    <row r="10" spans="1:29" ht="18" customHeight="1" x14ac:dyDescent="0.2">
      <c r="A10" s="113" t="s">
        <v>36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</row>
    <row r="11" spans="1:29" ht="19.5" customHeight="1" x14ac:dyDescent="0.2">
      <c r="A11" s="113" t="s">
        <v>67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</row>
    <row r="12" spans="1:29" ht="15.75" x14ac:dyDescent="0.2">
      <c r="A12" s="5" t="s">
        <v>60</v>
      </c>
      <c r="B12" s="10"/>
      <c r="C12" s="10"/>
      <c r="D12" s="11"/>
      <c r="E12" s="12"/>
      <c r="F12" s="12"/>
      <c r="G12" s="13" t="s">
        <v>29</v>
      </c>
      <c r="H12" s="12"/>
      <c r="I12" s="12"/>
      <c r="J12" s="12"/>
      <c r="K12" s="12"/>
      <c r="L12" s="12"/>
      <c r="M12" s="12"/>
      <c r="N12" s="12"/>
      <c r="O12" s="14"/>
      <c r="P12" s="14"/>
      <c r="Q12" s="1"/>
      <c r="R12" s="2" t="s">
        <v>37</v>
      </c>
    </row>
    <row r="13" spans="1:29" ht="15.75" x14ac:dyDescent="0.2">
      <c r="A13" s="15" t="s">
        <v>61</v>
      </c>
      <c r="B13" s="16"/>
      <c r="C13" s="16"/>
      <c r="D13" s="17"/>
      <c r="E13" s="17"/>
      <c r="F13" s="17"/>
      <c r="G13" s="18" t="s">
        <v>30</v>
      </c>
      <c r="H13" s="17"/>
      <c r="I13" s="17"/>
      <c r="J13" s="17"/>
      <c r="K13" s="17"/>
      <c r="L13" s="17"/>
      <c r="M13" s="17"/>
      <c r="N13" s="17"/>
      <c r="O13" s="19"/>
      <c r="P13" s="19"/>
      <c r="Q13" s="3"/>
      <c r="R13" s="4" t="s">
        <v>62</v>
      </c>
    </row>
    <row r="14" spans="1:29" x14ac:dyDescent="0.2">
      <c r="A14" s="20"/>
      <c r="D14" s="22"/>
      <c r="O14" s="23"/>
      <c r="P14" s="23"/>
      <c r="Q14" s="23"/>
      <c r="R14" s="24"/>
    </row>
    <row r="15" spans="1:29" ht="15" x14ac:dyDescent="0.2">
      <c r="A15" s="123" t="s">
        <v>11</v>
      </c>
      <c r="B15" s="124"/>
      <c r="C15" s="124"/>
      <c r="D15" s="124"/>
      <c r="E15" s="124"/>
      <c r="F15" s="124"/>
      <c r="G15" s="125"/>
      <c r="H15" s="126" t="s">
        <v>1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7"/>
    </row>
    <row r="16" spans="1:29" ht="15" x14ac:dyDescent="0.2">
      <c r="A16" s="25" t="s">
        <v>21</v>
      </c>
      <c r="B16" s="26"/>
      <c r="C16" s="26"/>
      <c r="D16" s="27"/>
      <c r="E16" s="28"/>
      <c r="F16" s="27"/>
      <c r="G16" s="29"/>
      <c r="H16" s="30"/>
      <c r="I16" s="31"/>
      <c r="J16" s="31"/>
      <c r="K16" s="31"/>
      <c r="L16" s="31"/>
      <c r="M16" s="31"/>
      <c r="N16" s="31"/>
      <c r="O16" s="32"/>
      <c r="P16" s="32"/>
      <c r="Q16" s="47"/>
      <c r="R16" s="33"/>
    </row>
    <row r="17" spans="1:20" ht="15" x14ac:dyDescent="0.2">
      <c r="A17" s="25" t="s">
        <v>22</v>
      </c>
      <c r="B17" s="47"/>
      <c r="C17" s="47"/>
      <c r="D17" s="34"/>
      <c r="F17" s="34"/>
      <c r="G17" s="105" t="s">
        <v>63</v>
      </c>
      <c r="H17" s="30" t="s">
        <v>2</v>
      </c>
      <c r="I17" s="31"/>
      <c r="J17" s="31"/>
      <c r="K17" s="31"/>
      <c r="L17" s="31"/>
      <c r="M17" s="31"/>
      <c r="N17" s="31"/>
      <c r="O17" s="32"/>
      <c r="P17" s="32"/>
      <c r="Q17" s="47"/>
      <c r="R17" s="35"/>
    </row>
    <row r="18" spans="1:20" ht="15" x14ac:dyDescent="0.2">
      <c r="A18" s="36" t="s">
        <v>23</v>
      </c>
      <c r="B18" s="26"/>
      <c r="C18" s="26"/>
      <c r="D18" s="32"/>
      <c r="E18" s="28"/>
      <c r="F18" s="27"/>
      <c r="G18" s="37" t="s">
        <v>64</v>
      </c>
      <c r="H18" s="30" t="s">
        <v>3</v>
      </c>
      <c r="I18" s="31"/>
      <c r="J18" s="31"/>
      <c r="K18" s="31"/>
      <c r="L18" s="31"/>
      <c r="M18" s="31"/>
      <c r="N18" s="31"/>
      <c r="O18" s="32"/>
      <c r="P18" s="32"/>
      <c r="Q18" s="47"/>
      <c r="R18" s="35"/>
    </row>
    <row r="19" spans="1:20" ht="15.75" thickBot="1" x14ac:dyDescent="0.25">
      <c r="A19" s="96" t="s">
        <v>24</v>
      </c>
      <c r="B19" s="97"/>
      <c r="C19" s="97"/>
      <c r="D19" s="98"/>
      <c r="E19" s="98"/>
      <c r="F19" s="99"/>
      <c r="G19" s="106" t="s">
        <v>65</v>
      </c>
      <c r="H19" s="100" t="s">
        <v>52</v>
      </c>
      <c r="I19" s="101"/>
      <c r="J19" s="101"/>
      <c r="K19" s="101"/>
      <c r="L19" s="101"/>
      <c r="M19" s="101"/>
      <c r="N19" s="99"/>
      <c r="O19" s="98"/>
      <c r="P19" s="102">
        <v>100</v>
      </c>
      <c r="Q19" s="97"/>
      <c r="R19" s="103" t="s">
        <v>54</v>
      </c>
    </row>
    <row r="20" spans="1:20" ht="6.75" customHeight="1" thickTop="1" thickBot="1" x14ac:dyDescent="0.25"/>
    <row r="21" spans="1:20" s="39" customFormat="1" ht="25.5" customHeight="1" thickTop="1" x14ac:dyDescent="0.2">
      <c r="A21" s="128" t="s">
        <v>8</v>
      </c>
      <c r="B21" s="130" t="s">
        <v>14</v>
      </c>
      <c r="C21" s="130" t="s">
        <v>20</v>
      </c>
      <c r="D21" s="130" t="s">
        <v>4</v>
      </c>
      <c r="E21" s="130" t="s">
        <v>53</v>
      </c>
      <c r="F21" s="130" t="s">
        <v>10</v>
      </c>
      <c r="G21" s="130" t="s">
        <v>15</v>
      </c>
      <c r="H21" s="149" t="s">
        <v>66</v>
      </c>
      <c r="I21" s="150"/>
      <c r="J21" s="150"/>
      <c r="K21" s="150"/>
      <c r="L21" s="150"/>
      <c r="M21" s="151"/>
      <c r="N21" s="130" t="s">
        <v>9</v>
      </c>
      <c r="O21" s="130" t="s">
        <v>26</v>
      </c>
      <c r="P21" s="130" t="s">
        <v>25</v>
      </c>
      <c r="Q21" s="133" t="s">
        <v>28</v>
      </c>
      <c r="R21" s="135" t="s">
        <v>16</v>
      </c>
      <c r="S21" s="38"/>
      <c r="T21" s="38"/>
    </row>
    <row r="22" spans="1:20" s="39" customFormat="1" ht="14.25" customHeight="1" x14ac:dyDescent="0.2">
      <c r="A22" s="129"/>
      <c r="B22" s="131"/>
      <c r="C22" s="131"/>
      <c r="D22" s="131"/>
      <c r="E22" s="131"/>
      <c r="F22" s="131"/>
      <c r="G22" s="131"/>
      <c r="H22" s="147" t="s">
        <v>31</v>
      </c>
      <c r="I22" s="148"/>
      <c r="J22" s="147" t="s">
        <v>32</v>
      </c>
      <c r="K22" s="148"/>
      <c r="L22" s="147" t="s">
        <v>33</v>
      </c>
      <c r="M22" s="148"/>
      <c r="N22" s="131"/>
      <c r="O22" s="131"/>
      <c r="P22" s="131"/>
      <c r="Q22" s="134"/>
      <c r="R22" s="136"/>
      <c r="S22" s="38"/>
      <c r="T22" s="38"/>
    </row>
    <row r="23" spans="1:20" ht="24.75" customHeight="1" x14ac:dyDescent="0.2">
      <c r="A23" s="77">
        <v>1</v>
      </c>
      <c r="B23" s="78">
        <v>115</v>
      </c>
      <c r="C23" s="78">
        <v>10113514434</v>
      </c>
      <c r="D23" s="79" t="s">
        <v>68</v>
      </c>
      <c r="E23" s="80" t="s">
        <v>69</v>
      </c>
      <c r="F23" s="81" t="s">
        <v>45</v>
      </c>
      <c r="G23" s="82" t="s">
        <v>70</v>
      </c>
      <c r="H23" s="75">
        <v>1.1909722222222223E-2</v>
      </c>
      <c r="I23" s="156">
        <v>1</v>
      </c>
      <c r="J23" s="75">
        <v>5.2372685185185182E-2</v>
      </c>
      <c r="K23" s="156">
        <v>1</v>
      </c>
      <c r="L23" s="75">
        <v>5.8773148148148151E-2</v>
      </c>
      <c r="M23" s="156">
        <v>1</v>
      </c>
      <c r="N23" s="75">
        <f>SUM(H23,J23,L23)</f>
        <v>0.12305555555555556</v>
      </c>
      <c r="O23" s="75"/>
      <c r="P23" s="76">
        <f>IFERROR($P$19*3600/(HOUR(N23)*3600+MINUTE(N23)*60+SECOND(N23)),"")</f>
        <v>33.860045146726861</v>
      </c>
      <c r="Q23" s="85" t="s">
        <v>17</v>
      </c>
      <c r="R23" s="84"/>
    </row>
    <row r="24" spans="1:20" ht="24.75" customHeight="1" x14ac:dyDescent="0.2">
      <c r="A24" s="77">
        <v>2</v>
      </c>
      <c r="B24" s="78">
        <v>106</v>
      </c>
      <c r="C24" s="78">
        <v>10089713260</v>
      </c>
      <c r="D24" s="79" t="s">
        <v>71</v>
      </c>
      <c r="E24" s="80" t="s">
        <v>72</v>
      </c>
      <c r="F24" s="81" t="s">
        <v>17</v>
      </c>
      <c r="G24" s="82" t="s">
        <v>73</v>
      </c>
      <c r="H24" s="75">
        <v>1.2002314814814815E-2</v>
      </c>
      <c r="I24" s="156">
        <v>2</v>
      </c>
      <c r="J24" s="75">
        <v>5.2418981481481476E-2</v>
      </c>
      <c r="K24" s="156">
        <v>2</v>
      </c>
      <c r="L24" s="75">
        <v>5.9131944444444445E-2</v>
      </c>
      <c r="M24" s="156">
        <v>5</v>
      </c>
      <c r="N24" s="75">
        <f t="shared" ref="N24:N58" si="0">SUM(H24:L24)</f>
        <v>4.1235532407407405</v>
      </c>
      <c r="O24" s="75">
        <f>N24-$N$23</f>
        <v>4.0004976851851852</v>
      </c>
      <c r="P24" s="76">
        <f>IFERROR($P$19*3600/(HOUR(N24)*3600+MINUTE(N24)*60+SECOND(N24)),"")</f>
        <v>33.723653395784545</v>
      </c>
      <c r="Q24" s="85" t="s">
        <v>17</v>
      </c>
      <c r="R24" s="84"/>
    </row>
    <row r="25" spans="1:20" ht="24.75" customHeight="1" x14ac:dyDescent="0.2">
      <c r="A25" s="77">
        <v>3</v>
      </c>
      <c r="B25" s="78">
        <v>129</v>
      </c>
      <c r="C25" s="78">
        <v>10111188252</v>
      </c>
      <c r="D25" s="79" t="s">
        <v>74</v>
      </c>
      <c r="E25" s="80" t="s">
        <v>55</v>
      </c>
      <c r="F25" s="81" t="s">
        <v>45</v>
      </c>
      <c r="G25" s="82" t="s">
        <v>145</v>
      </c>
      <c r="H25" s="75">
        <v>1.2349537037037039E-2</v>
      </c>
      <c r="I25" s="156">
        <v>3</v>
      </c>
      <c r="J25" s="75">
        <v>5.244212962962963E-2</v>
      </c>
      <c r="K25" s="156">
        <v>3</v>
      </c>
      <c r="L25" s="75">
        <v>5.8888888888888886E-2</v>
      </c>
      <c r="M25" s="156">
        <v>4</v>
      </c>
      <c r="N25" s="75">
        <f t="shared" si="0"/>
        <v>6.1236805555555556</v>
      </c>
      <c r="O25" s="75">
        <f t="shared" ref="O25:O58" si="1">N25-$N$23</f>
        <v>6.0006250000000003</v>
      </c>
      <c r="P25" s="76">
        <f>IFERROR($P$19*3600/(HOUR(N25)*3600+MINUTE(N25)*60+SECOND(N25)),"")</f>
        <v>33.688938798427849</v>
      </c>
      <c r="Q25" s="85" t="s">
        <v>17</v>
      </c>
      <c r="R25" s="84"/>
    </row>
    <row r="26" spans="1:20" ht="24.75" customHeight="1" x14ac:dyDescent="0.2">
      <c r="A26" s="77">
        <v>4</v>
      </c>
      <c r="B26" s="78">
        <v>114</v>
      </c>
      <c r="C26" s="78">
        <v>10129111832</v>
      </c>
      <c r="D26" s="79" t="s">
        <v>75</v>
      </c>
      <c r="E26" s="80" t="s">
        <v>76</v>
      </c>
      <c r="F26" s="81" t="s">
        <v>47</v>
      </c>
      <c r="G26" s="82" t="s">
        <v>70</v>
      </c>
      <c r="H26" s="75">
        <v>1.275462962962963E-2</v>
      </c>
      <c r="I26" s="156">
        <v>9</v>
      </c>
      <c r="J26" s="75">
        <v>5.2488425925925924E-2</v>
      </c>
      <c r="K26" s="156">
        <v>7</v>
      </c>
      <c r="L26" s="75">
        <v>5.8819444444444445E-2</v>
      </c>
      <c r="M26" s="156">
        <v>2</v>
      </c>
      <c r="N26" s="75">
        <f t="shared" si="0"/>
        <v>16.124062500000001</v>
      </c>
      <c r="O26" s="75">
        <f t="shared" si="1"/>
        <v>16.001006944444445</v>
      </c>
      <c r="P26" s="76">
        <f>IFERROR($P$19*3600/(HOUR(N26)*3600+MINUTE(N26)*60+SECOND(N26)),"")</f>
        <v>33.585222502099079</v>
      </c>
      <c r="Q26" s="85" t="s">
        <v>17</v>
      </c>
      <c r="R26" s="84"/>
    </row>
    <row r="27" spans="1:20" ht="24.75" customHeight="1" x14ac:dyDescent="0.2">
      <c r="A27" s="77">
        <v>5</v>
      </c>
      <c r="B27" s="78">
        <v>136</v>
      </c>
      <c r="C27" s="78">
        <v>10119123155</v>
      </c>
      <c r="D27" s="79" t="s">
        <v>77</v>
      </c>
      <c r="E27" s="80" t="s">
        <v>78</v>
      </c>
      <c r="F27" s="81" t="s">
        <v>45</v>
      </c>
      <c r="G27" s="82" t="s">
        <v>79</v>
      </c>
      <c r="H27" s="75">
        <v>1.2905092592592591E-2</v>
      </c>
      <c r="I27" s="156">
        <v>10</v>
      </c>
      <c r="J27" s="75">
        <v>5.2488425925925924E-2</v>
      </c>
      <c r="K27" s="156">
        <v>8</v>
      </c>
      <c r="L27" s="75">
        <v>5.8842592592592592E-2</v>
      </c>
      <c r="M27" s="156">
        <v>3</v>
      </c>
      <c r="N27" s="75">
        <f t="shared" si="0"/>
        <v>18.124236111111113</v>
      </c>
      <c r="O27" s="75">
        <f t="shared" si="1"/>
        <v>18.001180555555557</v>
      </c>
      <c r="P27" s="76">
        <f>IFERROR($P$19*3600/(HOUR(N27)*3600+MINUTE(N27)*60+SECOND(N27)),"")</f>
        <v>33.538289547233092</v>
      </c>
      <c r="Q27" s="85" t="s">
        <v>17</v>
      </c>
      <c r="R27" s="84"/>
    </row>
    <row r="28" spans="1:20" ht="24.75" customHeight="1" x14ac:dyDescent="0.2">
      <c r="A28" s="77">
        <v>6</v>
      </c>
      <c r="B28" s="78">
        <v>135</v>
      </c>
      <c r="C28" s="78">
        <v>10117776774</v>
      </c>
      <c r="D28" s="79" t="s">
        <v>80</v>
      </c>
      <c r="E28" s="80" t="s">
        <v>81</v>
      </c>
      <c r="F28" s="81" t="s">
        <v>17</v>
      </c>
      <c r="G28" s="82" t="s">
        <v>79</v>
      </c>
      <c r="H28" s="75">
        <v>1.2407407407407409E-2</v>
      </c>
      <c r="I28" s="156">
        <v>4</v>
      </c>
      <c r="J28" s="75">
        <v>5.2662037037037035E-2</v>
      </c>
      <c r="K28" s="156">
        <v>12</v>
      </c>
      <c r="L28" s="75">
        <v>6.0555555555555557E-2</v>
      </c>
      <c r="M28" s="156">
        <v>6</v>
      </c>
      <c r="N28" s="75">
        <f t="shared" si="0"/>
        <v>16.125624999999999</v>
      </c>
      <c r="O28" s="75">
        <f t="shared" si="1"/>
        <v>16.002569444444443</v>
      </c>
      <c r="P28" s="76">
        <f>IFERROR($P$19*3600/(HOUR(N28)*3600+MINUTE(N28)*60+SECOND(N28)),"")</f>
        <v>33.16749585406302</v>
      </c>
      <c r="Q28" s="85" t="s">
        <v>17</v>
      </c>
      <c r="R28" s="84"/>
    </row>
    <row r="29" spans="1:20" ht="24.75" customHeight="1" x14ac:dyDescent="0.2">
      <c r="A29" s="77">
        <v>7</v>
      </c>
      <c r="B29" s="78">
        <v>133</v>
      </c>
      <c r="C29" s="78">
        <v>10117452331</v>
      </c>
      <c r="D29" s="79" t="s">
        <v>82</v>
      </c>
      <c r="E29" s="80" t="s">
        <v>83</v>
      </c>
      <c r="F29" s="81" t="s">
        <v>17</v>
      </c>
      <c r="G29" s="82" t="s">
        <v>84</v>
      </c>
      <c r="H29" s="75">
        <v>1.2569444444444446E-2</v>
      </c>
      <c r="I29" s="156">
        <v>5</v>
      </c>
      <c r="J29" s="75">
        <v>5.2488425925925924E-2</v>
      </c>
      <c r="K29" s="156">
        <v>5</v>
      </c>
      <c r="L29" s="75">
        <v>6.1122685185185183E-2</v>
      </c>
      <c r="M29" s="156">
        <v>9</v>
      </c>
      <c r="N29" s="75">
        <f t="shared" si="0"/>
        <v>10.126180555555557</v>
      </c>
      <c r="O29" s="75">
        <f t="shared" si="1"/>
        <v>10.003125000000001</v>
      </c>
      <c r="P29" s="76">
        <f>IFERROR($P$19*3600/(HOUR(N29)*3600+MINUTE(N29)*60+SECOND(N29)),"")</f>
        <v>33.021463951568521</v>
      </c>
      <c r="Q29" s="85" t="s">
        <v>17</v>
      </c>
      <c r="R29" s="84"/>
    </row>
    <row r="30" spans="1:20" ht="24.75" customHeight="1" x14ac:dyDescent="0.2">
      <c r="A30" s="77">
        <v>8</v>
      </c>
      <c r="B30" s="78">
        <v>132</v>
      </c>
      <c r="C30" s="78">
        <v>10117450816</v>
      </c>
      <c r="D30" s="79" t="s">
        <v>85</v>
      </c>
      <c r="E30" s="80" t="s">
        <v>86</v>
      </c>
      <c r="F30" s="81" t="s">
        <v>17</v>
      </c>
      <c r="G30" s="82" t="s">
        <v>84</v>
      </c>
      <c r="H30" s="75">
        <v>1.2743055555555556E-2</v>
      </c>
      <c r="I30" s="156">
        <v>8</v>
      </c>
      <c r="J30" s="75">
        <v>5.2488425925925924E-2</v>
      </c>
      <c r="K30" s="156">
        <v>4</v>
      </c>
      <c r="L30" s="75">
        <v>6.1122685185185183E-2</v>
      </c>
      <c r="M30" s="156">
        <v>8</v>
      </c>
      <c r="N30" s="75">
        <f t="shared" si="0"/>
        <v>12.126354166666667</v>
      </c>
      <c r="O30" s="75">
        <f t="shared" si="1"/>
        <v>12.003298611111111</v>
      </c>
      <c r="P30" s="76">
        <f>IFERROR($P$19*3600/(HOUR(N30)*3600+MINUTE(N30)*60+SECOND(N30)),"")</f>
        <v>32.976092333058531</v>
      </c>
      <c r="Q30" s="85" t="s">
        <v>17</v>
      </c>
      <c r="R30" s="84"/>
    </row>
    <row r="31" spans="1:20" ht="24.75" customHeight="1" x14ac:dyDescent="0.2">
      <c r="A31" s="77">
        <v>9</v>
      </c>
      <c r="B31" s="78">
        <v>127</v>
      </c>
      <c r="C31" s="78">
        <v>10104652068</v>
      </c>
      <c r="D31" s="79" t="s">
        <v>87</v>
      </c>
      <c r="E31" s="80" t="s">
        <v>88</v>
      </c>
      <c r="F31" s="81" t="s">
        <v>45</v>
      </c>
      <c r="G31" s="82" t="s">
        <v>145</v>
      </c>
      <c r="H31" s="75">
        <v>1.2719907407407407E-2</v>
      </c>
      <c r="I31" s="156">
        <v>7</v>
      </c>
      <c r="J31" s="75">
        <v>5.275462962962963E-2</v>
      </c>
      <c r="K31" s="156">
        <v>14</v>
      </c>
      <c r="L31" s="75">
        <v>6.1122685185185183E-2</v>
      </c>
      <c r="M31" s="156">
        <v>11</v>
      </c>
      <c r="N31" s="75">
        <f t="shared" si="0"/>
        <v>21.126597222222223</v>
      </c>
      <c r="O31" s="75">
        <f t="shared" si="1"/>
        <v>21.003541666666667</v>
      </c>
      <c r="P31" s="76">
        <f>IFERROR($P$19*3600/(HOUR(N31)*3600+MINUTE(N31)*60+SECOND(N31)),"")</f>
        <v>32.912781130005484</v>
      </c>
      <c r="Q31" s="83" t="s">
        <v>17</v>
      </c>
      <c r="R31" s="84"/>
    </row>
    <row r="32" spans="1:20" ht="24.75" customHeight="1" x14ac:dyDescent="0.2">
      <c r="A32" s="77">
        <v>10</v>
      </c>
      <c r="B32" s="78">
        <v>112</v>
      </c>
      <c r="C32" s="78">
        <v>10129112943</v>
      </c>
      <c r="D32" s="79" t="s">
        <v>89</v>
      </c>
      <c r="E32" s="80" t="s">
        <v>90</v>
      </c>
      <c r="F32" s="81" t="s">
        <v>47</v>
      </c>
      <c r="G32" s="82" t="s">
        <v>70</v>
      </c>
      <c r="H32" s="75">
        <v>1.3506944444444445E-2</v>
      </c>
      <c r="I32" s="156">
        <v>21</v>
      </c>
      <c r="J32" s="75">
        <v>5.2488425925925924E-2</v>
      </c>
      <c r="K32" s="156">
        <v>10</v>
      </c>
      <c r="L32" s="75">
        <v>6.0601851851851851E-2</v>
      </c>
      <c r="M32" s="156">
        <v>7</v>
      </c>
      <c r="N32" s="75">
        <f t="shared" si="0"/>
        <v>31.126597222222223</v>
      </c>
      <c r="O32" s="75">
        <f t="shared" si="1"/>
        <v>31.003541666666667</v>
      </c>
      <c r="P32" s="76">
        <f>IFERROR($P$19*3600/(HOUR(N32)*3600+MINUTE(N32)*60+SECOND(N32)),"")</f>
        <v>32.912781130005484</v>
      </c>
      <c r="Q32" s="83" t="s">
        <v>17</v>
      </c>
      <c r="R32" s="84"/>
    </row>
    <row r="33" spans="1:18" ht="24.75" customHeight="1" x14ac:dyDescent="0.2">
      <c r="A33" s="77">
        <v>11</v>
      </c>
      <c r="B33" s="78">
        <v>123</v>
      </c>
      <c r="C33" s="78">
        <v>10093069258</v>
      </c>
      <c r="D33" s="79" t="s">
        <v>91</v>
      </c>
      <c r="E33" s="80" t="s">
        <v>92</v>
      </c>
      <c r="F33" s="81" t="s">
        <v>17</v>
      </c>
      <c r="G33" s="82" t="s">
        <v>145</v>
      </c>
      <c r="H33" s="75">
        <v>1.269675925925926E-2</v>
      </c>
      <c r="I33" s="156">
        <v>6</v>
      </c>
      <c r="J33" s="75">
        <v>5.2951388888888888E-2</v>
      </c>
      <c r="K33" s="156">
        <v>15</v>
      </c>
      <c r="L33" s="75">
        <v>6.1122685185185183E-2</v>
      </c>
      <c r="M33" s="156">
        <v>12</v>
      </c>
      <c r="N33" s="75">
        <f t="shared" si="0"/>
        <v>21.126770833333335</v>
      </c>
      <c r="O33" s="75">
        <f t="shared" si="1"/>
        <v>21.003715277777779</v>
      </c>
      <c r="P33" s="76">
        <f>IFERROR($P$19*3600/(HOUR(N33)*3600+MINUTE(N33)*60+SECOND(N33)),"")</f>
        <v>32.867707477403449</v>
      </c>
      <c r="Q33" s="83" t="s">
        <v>17</v>
      </c>
      <c r="R33" s="84"/>
    </row>
    <row r="34" spans="1:18" ht="24.75" customHeight="1" x14ac:dyDescent="0.2">
      <c r="A34" s="77">
        <v>12</v>
      </c>
      <c r="B34" s="78">
        <v>126</v>
      </c>
      <c r="C34" s="78">
        <v>10105526785</v>
      </c>
      <c r="D34" s="79" t="s">
        <v>93</v>
      </c>
      <c r="E34" s="80" t="s">
        <v>56</v>
      </c>
      <c r="F34" s="81" t="s">
        <v>45</v>
      </c>
      <c r="G34" s="82" t="s">
        <v>145</v>
      </c>
      <c r="H34" s="75">
        <v>1.3252314814814814E-2</v>
      </c>
      <c r="I34" s="156">
        <v>17</v>
      </c>
      <c r="J34" s="75">
        <v>5.2488425925925924E-2</v>
      </c>
      <c r="K34" s="156">
        <v>9</v>
      </c>
      <c r="L34" s="75">
        <v>6.1122685185185183E-2</v>
      </c>
      <c r="M34" s="156">
        <v>10</v>
      </c>
      <c r="N34" s="75">
        <f t="shared" si="0"/>
        <v>26.126863425925926</v>
      </c>
      <c r="O34" s="75">
        <f t="shared" si="1"/>
        <v>26.00380787037037</v>
      </c>
      <c r="P34" s="76">
        <f>IFERROR($P$19*3600/(HOUR(N34)*3600+MINUTE(N34)*60+SECOND(N34)),"")</f>
        <v>32.84371863881033</v>
      </c>
      <c r="Q34" s="83" t="s">
        <v>17</v>
      </c>
      <c r="R34" s="84"/>
    </row>
    <row r="35" spans="1:18" ht="24.75" customHeight="1" x14ac:dyDescent="0.2">
      <c r="A35" s="77">
        <v>13</v>
      </c>
      <c r="B35" s="78">
        <v>111</v>
      </c>
      <c r="C35" s="78">
        <v>10117684020</v>
      </c>
      <c r="D35" s="79" t="s">
        <v>94</v>
      </c>
      <c r="E35" s="80" t="s">
        <v>95</v>
      </c>
      <c r="F35" s="81" t="s">
        <v>17</v>
      </c>
      <c r="G35" s="82" t="s">
        <v>96</v>
      </c>
      <c r="H35" s="75">
        <v>1.3171296296296294E-2</v>
      </c>
      <c r="I35" s="156">
        <v>15</v>
      </c>
      <c r="J35" s="75">
        <v>5.2627314814814814E-2</v>
      </c>
      <c r="K35" s="156">
        <v>11</v>
      </c>
      <c r="L35" s="75">
        <v>6.400462962962962E-2</v>
      </c>
      <c r="M35" s="156">
        <v>13</v>
      </c>
      <c r="N35" s="75">
        <f t="shared" si="0"/>
        <v>26.129803240740742</v>
      </c>
      <c r="O35" s="75">
        <f t="shared" si="1"/>
        <v>26.006747685185186</v>
      </c>
      <c r="P35" s="76">
        <f>IFERROR($P$19*3600/(HOUR(N35)*3600+MINUTE(N35)*60+SECOND(N35)),"")</f>
        <v>32.099866250557291</v>
      </c>
      <c r="Q35" s="85"/>
      <c r="R35" s="84"/>
    </row>
    <row r="36" spans="1:18" ht="24.75" customHeight="1" x14ac:dyDescent="0.2">
      <c r="A36" s="77">
        <v>14</v>
      </c>
      <c r="B36" s="78">
        <v>128</v>
      </c>
      <c r="C36" s="78">
        <v>10123783704</v>
      </c>
      <c r="D36" s="79" t="s">
        <v>97</v>
      </c>
      <c r="E36" s="80" t="s">
        <v>98</v>
      </c>
      <c r="F36" s="81" t="s">
        <v>45</v>
      </c>
      <c r="G36" s="82" t="s">
        <v>145</v>
      </c>
      <c r="H36" s="75">
        <v>1.3125E-2</v>
      </c>
      <c r="I36" s="156">
        <v>14</v>
      </c>
      <c r="J36" s="75">
        <v>5.3206018518518521E-2</v>
      </c>
      <c r="K36" s="156">
        <v>16</v>
      </c>
      <c r="L36" s="75">
        <v>6.400462962962962E-2</v>
      </c>
      <c r="M36" s="156">
        <v>14</v>
      </c>
      <c r="N36" s="75">
        <f t="shared" si="0"/>
        <v>30.130335648148147</v>
      </c>
      <c r="O36" s="75">
        <f t="shared" si="1"/>
        <v>30.007280092592591</v>
      </c>
      <c r="P36" s="76">
        <f>IFERROR($P$19*3600/(HOUR(N36)*3600+MINUTE(N36)*60+SECOND(N36)),"")</f>
        <v>31.968741674806857</v>
      </c>
      <c r="Q36" s="85"/>
      <c r="R36" s="84"/>
    </row>
    <row r="37" spans="1:18" ht="24.75" customHeight="1" x14ac:dyDescent="0.2">
      <c r="A37" s="77">
        <v>15</v>
      </c>
      <c r="B37" s="78">
        <v>100</v>
      </c>
      <c r="C37" s="78">
        <v>10104579219</v>
      </c>
      <c r="D37" s="79" t="s">
        <v>99</v>
      </c>
      <c r="E37" s="80" t="s">
        <v>100</v>
      </c>
      <c r="F37" s="81" t="s">
        <v>17</v>
      </c>
      <c r="G37" s="82" t="s">
        <v>101</v>
      </c>
      <c r="H37" s="75">
        <v>1.3668981481481482E-2</v>
      </c>
      <c r="I37" s="156">
        <v>23</v>
      </c>
      <c r="J37" s="75">
        <v>5.2488425925925924E-2</v>
      </c>
      <c r="K37" s="156">
        <v>6</v>
      </c>
      <c r="L37" s="75">
        <v>6.6793981481481482E-2</v>
      </c>
      <c r="M37" s="156">
        <v>19</v>
      </c>
      <c r="N37" s="75">
        <f t="shared" si="0"/>
        <v>29.132951388888888</v>
      </c>
      <c r="O37" s="75">
        <f t="shared" si="1"/>
        <v>29.009895833333331</v>
      </c>
      <c r="P37" s="76">
        <f>IFERROR($P$19*3600/(HOUR(N37)*3600+MINUTE(N37)*60+SECOND(N37)),"")</f>
        <v>31.339775398276313</v>
      </c>
      <c r="Q37" s="85"/>
      <c r="R37" s="84"/>
    </row>
    <row r="38" spans="1:18" ht="24.75" customHeight="1" x14ac:dyDescent="0.2">
      <c r="A38" s="77">
        <v>16</v>
      </c>
      <c r="B38" s="78">
        <v>116</v>
      </c>
      <c r="C38" s="78">
        <v>10107168715</v>
      </c>
      <c r="D38" s="79" t="s">
        <v>102</v>
      </c>
      <c r="E38" s="80" t="s">
        <v>103</v>
      </c>
      <c r="F38" s="81" t="s">
        <v>17</v>
      </c>
      <c r="G38" s="82" t="s">
        <v>104</v>
      </c>
      <c r="H38" s="75">
        <v>1.3333333333333334E-2</v>
      </c>
      <c r="I38" s="156">
        <v>18</v>
      </c>
      <c r="J38" s="75">
        <v>5.5104166666666669E-2</v>
      </c>
      <c r="K38" s="156">
        <v>17</v>
      </c>
      <c r="L38" s="75">
        <v>6.6793981481481482E-2</v>
      </c>
      <c r="M38" s="156">
        <v>16</v>
      </c>
      <c r="N38" s="75">
        <f t="shared" si="0"/>
        <v>35.135231481481483</v>
      </c>
      <c r="O38" s="75">
        <f t="shared" si="1"/>
        <v>35.012175925925931</v>
      </c>
      <c r="P38" s="76">
        <f>IFERROR($P$19*3600/(HOUR(N38)*3600+MINUTE(N38)*60+SECOND(N38)),"")</f>
        <v>30.811365970558029</v>
      </c>
      <c r="Q38" s="85"/>
      <c r="R38" s="84"/>
    </row>
    <row r="39" spans="1:18" ht="24.75" customHeight="1" x14ac:dyDescent="0.2">
      <c r="A39" s="77">
        <v>17</v>
      </c>
      <c r="B39" s="78">
        <v>125</v>
      </c>
      <c r="C39" s="78">
        <v>10111016480</v>
      </c>
      <c r="D39" s="79" t="s">
        <v>105</v>
      </c>
      <c r="E39" s="80" t="s">
        <v>106</v>
      </c>
      <c r="F39" s="81" t="s">
        <v>45</v>
      </c>
      <c r="G39" s="82" t="s">
        <v>145</v>
      </c>
      <c r="H39" s="75">
        <v>1.3032407407407407E-2</v>
      </c>
      <c r="I39" s="156">
        <v>11</v>
      </c>
      <c r="J39" s="75">
        <v>5.2685185185185189E-2</v>
      </c>
      <c r="K39" s="156">
        <v>13</v>
      </c>
      <c r="L39" s="75">
        <v>7.013888888888889E-2</v>
      </c>
      <c r="M39" s="156">
        <v>31</v>
      </c>
      <c r="N39" s="75">
        <f t="shared" si="0"/>
        <v>24.135856481481479</v>
      </c>
      <c r="O39" s="75">
        <f t="shared" si="1"/>
        <v>24.012800925925923</v>
      </c>
      <c r="P39" s="76">
        <f>IFERROR($P$19*3600/(HOUR(N39)*3600+MINUTE(N39)*60+SECOND(N39)),"")</f>
        <v>30.669620037485092</v>
      </c>
      <c r="Q39" s="85"/>
      <c r="R39" s="84"/>
    </row>
    <row r="40" spans="1:18" ht="24.75" customHeight="1" x14ac:dyDescent="0.2">
      <c r="A40" s="77">
        <v>18</v>
      </c>
      <c r="B40" s="78">
        <v>120</v>
      </c>
      <c r="C40" s="78">
        <v>10126304993</v>
      </c>
      <c r="D40" s="79" t="s">
        <v>107</v>
      </c>
      <c r="E40" s="80" t="s">
        <v>108</v>
      </c>
      <c r="F40" s="81" t="s">
        <v>47</v>
      </c>
      <c r="G40" s="82" t="s">
        <v>104</v>
      </c>
      <c r="H40" s="75">
        <v>1.3113425925925926E-2</v>
      </c>
      <c r="I40" s="156">
        <v>13</v>
      </c>
      <c r="J40" s="75">
        <v>5.6018518518518523E-2</v>
      </c>
      <c r="K40" s="156">
        <v>19</v>
      </c>
      <c r="L40" s="75">
        <v>6.7662037037037034E-2</v>
      </c>
      <c r="M40" s="156">
        <v>22</v>
      </c>
      <c r="N40" s="75">
        <f t="shared" si="0"/>
        <v>32.136793981481482</v>
      </c>
      <c r="O40" s="75">
        <f t="shared" si="1"/>
        <v>32.013738425925929</v>
      </c>
      <c r="P40" s="76">
        <f>IFERROR($P$19*3600/(HOUR(N40)*3600+MINUTE(N40)*60+SECOND(N40)),"")</f>
        <v>30.4594297317878</v>
      </c>
      <c r="Q40" s="85"/>
      <c r="R40" s="84"/>
    </row>
    <row r="41" spans="1:18" ht="24.75" customHeight="1" x14ac:dyDescent="0.2">
      <c r="A41" s="77">
        <v>19</v>
      </c>
      <c r="B41" s="78">
        <v>101</v>
      </c>
      <c r="C41" s="78">
        <v>10127774747</v>
      </c>
      <c r="D41" s="79" t="s">
        <v>109</v>
      </c>
      <c r="E41" s="80" t="s">
        <v>110</v>
      </c>
      <c r="F41" s="81" t="s">
        <v>17</v>
      </c>
      <c r="G41" s="82" t="s">
        <v>101</v>
      </c>
      <c r="H41" s="75">
        <v>1.3715277777777778E-2</v>
      </c>
      <c r="I41" s="156">
        <v>25</v>
      </c>
      <c r="J41" s="75">
        <v>5.7893518518518518E-2</v>
      </c>
      <c r="K41" s="156">
        <v>20</v>
      </c>
      <c r="L41" s="75">
        <v>6.6793981481481482E-2</v>
      </c>
      <c r="M41" s="156">
        <v>18</v>
      </c>
      <c r="N41" s="75">
        <f t="shared" si="0"/>
        <v>45.138402777777777</v>
      </c>
      <c r="O41" s="75">
        <f t="shared" si="1"/>
        <v>45.015347222222225</v>
      </c>
      <c r="P41" s="76">
        <f>IFERROR($P$19*3600/(HOUR(N41)*3600+MINUTE(N41)*60+SECOND(N41)),"")</f>
        <v>30.105368790767688</v>
      </c>
      <c r="Q41" s="85"/>
      <c r="R41" s="84"/>
    </row>
    <row r="42" spans="1:18" ht="24.75" customHeight="1" x14ac:dyDescent="0.2">
      <c r="A42" s="77">
        <v>20</v>
      </c>
      <c r="B42" s="78">
        <v>131</v>
      </c>
      <c r="C42" s="78">
        <v>10117457583</v>
      </c>
      <c r="D42" s="79" t="s">
        <v>111</v>
      </c>
      <c r="E42" s="80" t="s">
        <v>112</v>
      </c>
      <c r="F42" s="81" t="s">
        <v>17</v>
      </c>
      <c r="G42" s="82" t="s">
        <v>84</v>
      </c>
      <c r="H42" s="75">
        <v>1.3472222222222221E-2</v>
      </c>
      <c r="I42" s="156">
        <v>20</v>
      </c>
      <c r="J42" s="75">
        <v>5.9004629629629629E-2</v>
      </c>
      <c r="K42" s="156">
        <v>22</v>
      </c>
      <c r="L42" s="75">
        <v>6.6793981481481482E-2</v>
      </c>
      <c r="M42" s="156">
        <v>17</v>
      </c>
      <c r="N42" s="75">
        <f t="shared" si="0"/>
        <v>42.139270833333335</v>
      </c>
      <c r="O42" s="75">
        <f t="shared" si="1"/>
        <v>42.016215277777782</v>
      </c>
      <c r="P42" s="76">
        <f>IFERROR($P$19*3600/(HOUR(N42)*3600+MINUTE(N42)*60+SECOND(N42)),"")</f>
        <v>29.917726252804787</v>
      </c>
      <c r="Q42" s="85"/>
      <c r="R42" s="84"/>
    </row>
    <row r="43" spans="1:18" ht="24.75" customHeight="1" x14ac:dyDescent="0.2">
      <c r="A43" s="77">
        <v>21</v>
      </c>
      <c r="B43" s="78">
        <v>134</v>
      </c>
      <c r="C43" s="78">
        <v>10104614682</v>
      </c>
      <c r="D43" s="79" t="s">
        <v>113</v>
      </c>
      <c r="E43" s="80" t="s">
        <v>114</v>
      </c>
      <c r="F43" s="81" t="s">
        <v>17</v>
      </c>
      <c r="G43" s="82" t="s">
        <v>79</v>
      </c>
      <c r="H43" s="75">
        <v>1.3958333333333335E-2</v>
      </c>
      <c r="I43" s="156">
        <v>27</v>
      </c>
      <c r="J43" s="75">
        <v>5.9270833333333335E-2</v>
      </c>
      <c r="K43" s="156">
        <v>23</v>
      </c>
      <c r="L43" s="75">
        <v>6.6793981481481482E-2</v>
      </c>
      <c r="M43" s="156">
        <v>15</v>
      </c>
      <c r="N43" s="75">
        <f t="shared" si="0"/>
        <v>50.140023148148146</v>
      </c>
      <c r="O43" s="75">
        <f t="shared" si="1"/>
        <v>50.016967592592593</v>
      </c>
      <c r="P43" s="76">
        <f>IFERROR($P$19*3600/(HOUR(N43)*3600+MINUTE(N43)*60+SECOND(N43)),"")</f>
        <v>29.756984625557944</v>
      </c>
      <c r="Q43" s="85"/>
      <c r="R43" s="84"/>
    </row>
    <row r="44" spans="1:18" ht="24.75" customHeight="1" x14ac:dyDescent="0.2">
      <c r="A44" s="77">
        <v>22</v>
      </c>
      <c r="B44" s="78">
        <v>124</v>
      </c>
      <c r="C44" s="78">
        <v>10091139564</v>
      </c>
      <c r="D44" s="79" t="s">
        <v>115</v>
      </c>
      <c r="E44" s="80" t="s">
        <v>116</v>
      </c>
      <c r="F44" s="81" t="s">
        <v>45</v>
      </c>
      <c r="G44" s="82" t="s">
        <v>145</v>
      </c>
      <c r="H44" s="75">
        <v>1.3229166666666667E-2</v>
      </c>
      <c r="I44" s="156">
        <v>16</v>
      </c>
      <c r="J44" s="75">
        <v>5.9548611111111115E-2</v>
      </c>
      <c r="K44" s="156">
        <v>26</v>
      </c>
      <c r="L44" s="75">
        <v>6.7662037037037034E-2</v>
      </c>
      <c r="M44" s="156">
        <v>20</v>
      </c>
      <c r="N44" s="75">
        <f t="shared" si="0"/>
        <v>42.140439814814812</v>
      </c>
      <c r="O44" s="75">
        <f t="shared" si="1"/>
        <v>42.017384259259259</v>
      </c>
      <c r="P44" s="76">
        <f>IFERROR($P$19*3600/(HOUR(N44)*3600+MINUTE(N44)*60+SECOND(N44)),"")</f>
        <v>29.668699522004285</v>
      </c>
      <c r="Q44" s="85"/>
      <c r="R44" s="84"/>
    </row>
    <row r="45" spans="1:18" ht="24.75" customHeight="1" x14ac:dyDescent="0.2">
      <c r="A45" s="77">
        <v>23</v>
      </c>
      <c r="B45" s="78">
        <v>117</v>
      </c>
      <c r="C45" s="78">
        <v>10114420372</v>
      </c>
      <c r="D45" s="79" t="s">
        <v>117</v>
      </c>
      <c r="E45" s="80" t="s">
        <v>118</v>
      </c>
      <c r="F45" s="81" t="s">
        <v>45</v>
      </c>
      <c r="G45" s="82" t="s">
        <v>104</v>
      </c>
      <c r="H45" s="75">
        <v>1.3553240740740741E-2</v>
      </c>
      <c r="I45" s="156">
        <v>22</v>
      </c>
      <c r="J45" s="75">
        <v>5.9375000000000004E-2</v>
      </c>
      <c r="K45" s="156">
        <v>24</v>
      </c>
      <c r="L45" s="75">
        <v>6.8657407407407403E-2</v>
      </c>
      <c r="M45" s="156">
        <v>25</v>
      </c>
      <c r="N45" s="75">
        <f t="shared" si="0"/>
        <v>46.141585648148144</v>
      </c>
      <c r="O45" s="75">
        <f t="shared" si="1"/>
        <v>46.018530092592592</v>
      </c>
      <c r="P45" s="76">
        <f>IFERROR($P$19*3600/(HOUR(N45)*3600+MINUTE(N45)*60+SECOND(N45)),"")</f>
        <v>29.428594784599035</v>
      </c>
      <c r="Q45" s="86"/>
      <c r="R45" s="84"/>
    </row>
    <row r="46" spans="1:18" ht="24.75" customHeight="1" x14ac:dyDescent="0.2">
      <c r="A46" s="77">
        <v>24</v>
      </c>
      <c r="B46" s="78">
        <v>122</v>
      </c>
      <c r="C46" s="78">
        <v>10120652624</v>
      </c>
      <c r="D46" s="79" t="s">
        <v>119</v>
      </c>
      <c r="E46" s="80" t="s">
        <v>120</v>
      </c>
      <c r="F46" s="81" t="s">
        <v>47</v>
      </c>
      <c r="G46" s="82" t="s">
        <v>104</v>
      </c>
      <c r="H46" s="75">
        <v>1.3692129629629629E-2</v>
      </c>
      <c r="I46" s="156">
        <v>24</v>
      </c>
      <c r="J46" s="75">
        <v>6.0717592592592594E-2</v>
      </c>
      <c r="K46" s="156">
        <v>30</v>
      </c>
      <c r="L46" s="75">
        <v>6.7662037037037034E-2</v>
      </c>
      <c r="M46" s="156">
        <v>21</v>
      </c>
      <c r="N46" s="75">
        <f t="shared" si="0"/>
        <v>54.14207175925926</v>
      </c>
      <c r="O46" s="75">
        <f t="shared" si="1"/>
        <v>54.019016203703707</v>
      </c>
      <c r="P46" s="76">
        <f>IFERROR($P$19*3600/(HOUR(N46)*3600+MINUTE(N46)*60+SECOND(N46)),"")</f>
        <v>29.327902240325866</v>
      </c>
      <c r="Q46" s="86"/>
      <c r="R46" s="84"/>
    </row>
    <row r="47" spans="1:18" ht="24.75" customHeight="1" x14ac:dyDescent="0.2">
      <c r="A47" s="77">
        <v>25</v>
      </c>
      <c r="B47" s="78">
        <v>105</v>
      </c>
      <c r="C47" s="78">
        <v>10117449604</v>
      </c>
      <c r="D47" s="79" t="s">
        <v>121</v>
      </c>
      <c r="E47" s="80" t="s">
        <v>122</v>
      </c>
      <c r="F47" s="81" t="s">
        <v>47</v>
      </c>
      <c r="G47" s="82" t="s">
        <v>101</v>
      </c>
      <c r="H47" s="75">
        <v>1.4074074074074074E-2</v>
      </c>
      <c r="I47" s="156">
        <v>28</v>
      </c>
      <c r="J47" s="75">
        <v>5.9548611111111115E-2</v>
      </c>
      <c r="K47" s="156">
        <v>27</v>
      </c>
      <c r="L47" s="75">
        <v>6.8657407407407403E-2</v>
      </c>
      <c r="M47" s="156">
        <v>24</v>
      </c>
      <c r="N47" s="75">
        <f t="shared" si="0"/>
        <v>55.142280092592593</v>
      </c>
      <c r="O47" s="75">
        <f t="shared" si="1"/>
        <v>55.01922453703704</v>
      </c>
      <c r="P47" s="76">
        <f>IFERROR($P$19*3600/(HOUR(N47)*3600+MINUTE(N47)*60+SECOND(N47)),"")</f>
        <v>29.284958919710405</v>
      </c>
      <c r="Q47" s="86"/>
      <c r="R47" s="84"/>
    </row>
    <row r="48" spans="1:18" ht="24.75" customHeight="1" x14ac:dyDescent="0.2">
      <c r="A48" s="77">
        <v>26</v>
      </c>
      <c r="B48" s="78">
        <v>109</v>
      </c>
      <c r="C48" s="78">
        <v>10125480796</v>
      </c>
      <c r="D48" s="79" t="s">
        <v>123</v>
      </c>
      <c r="E48" s="80" t="s">
        <v>124</v>
      </c>
      <c r="F48" s="81" t="s">
        <v>47</v>
      </c>
      <c r="G48" s="82" t="s">
        <v>96</v>
      </c>
      <c r="H48" s="75">
        <v>1.4270833333333335E-2</v>
      </c>
      <c r="I48" s="156">
        <v>30</v>
      </c>
      <c r="J48" s="75">
        <v>6.0312499999999998E-2</v>
      </c>
      <c r="K48" s="156">
        <v>29</v>
      </c>
      <c r="L48" s="75">
        <v>6.8483796296296293E-2</v>
      </c>
      <c r="M48" s="156">
        <v>23</v>
      </c>
      <c r="N48" s="75">
        <f t="shared" si="0"/>
        <v>59.143067129629635</v>
      </c>
      <c r="O48" s="75">
        <f t="shared" si="1"/>
        <v>59.020011574074083</v>
      </c>
      <c r="P48" s="76">
        <f>IFERROR($P$19*3600/(HOUR(N48)*3600+MINUTE(N48)*60+SECOND(N48)),"")</f>
        <v>29.123857293099263</v>
      </c>
      <c r="Q48" s="86"/>
      <c r="R48" s="84"/>
    </row>
    <row r="49" spans="1:20" ht="24.75" customHeight="1" x14ac:dyDescent="0.2">
      <c r="A49" s="77">
        <v>27</v>
      </c>
      <c r="B49" s="78">
        <v>113</v>
      </c>
      <c r="C49" s="78">
        <v>10129113044</v>
      </c>
      <c r="D49" s="79" t="s">
        <v>125</v>
      </c>
      <c r="E49" s="80" t="s">
        <v>90</v>
      </c>
      <c r="F49" s="81" t="s">
        <v>47</v>
      </c>
      <c r="G49" s="82" t="s">
        <v>70</v>
      </c>
      <c r="H49" s="75">
        <v>1.4525462962962964E-2</v>
      </c>
      <c r="I49" s="156">
        <v>35</v>
      </c>
      <c r="J49" s="75">
        <v>5.9895833333333336E-2</v>
      </c>
      <c r="K49" s="156">
        <v>28</v>
      </c>
      <c r="L49" s="75">
        <v>6.8657407407407403E-2</v>
      </c>
      <c r="M49" s="156">
        <v>26</v>
      </c>
      <c r="N49" s="75">
        <f t="shared" si="0"/>
        <v>63.143078703703708</v>
      </c>
      <c r="O49" s="75">
        <f t="shared" si="1"/>
        <v>63.020023148148155</v>
      </c>
      <c r="P49" s="76">
        <f>IFERROR($P$19*3600/(HOUR(N49)*3600+MINUTE(N49)*60+SECOND(N49)),"")</f>
        <v>29.12150137518201</v>
      </c>
      <c r="Q49" s="86"/>
      <c r="R49" s="84"/>
    </row>
    <row r="50" spans="1:20" ht="24.75" customHeight="1" x14ac:dyDescent="0.2">
      <c r="A50" s="77">
        <v>28</v>
      </c>
      <c r="B50" s="78">
        <v>130</v>
      </c>
      <c r="C50" s="78">
        <v>10111079330</v>
      </c>
      <c r="D50" s="79" t="s">
        <v>126</v>
      </c>
      <c r="E50" s="80" t="s">
        <v>127</v>
      </c>
      <c r="F50" s="81" t="s">
        <v>45</v>
      </c>
      <c r="G50" s="82" t="s">
        <v>145</v>
      </c>
      <c r="H50" s="75">
        <v>1.3379629629629628E-2</v>
      </c>
      <c r="I50" s="156">
        <v>19</v>
      </c>
      <c r="J50" s="75">
        <v>5.8483796296296298E-2</v>
      </c>
      <c r="K50" s="156">
        <v>21</v>
      </c>
      <c r="L50" s="75">
        <v>7.1504629629629626E-2</v>
      </c>
      <c r="M50" s="156">
        <v>33</v>
      </c>
      <c r="N50" s="75">
        <f t="shared" ref="N50:N58" si="2">SUM(H50:L50)</f>
        <v>40.143368055555555</v>
      </c>
      <c r="O50" s="75">
        <f t="shared" ref="O50:O58" si="3">N50-$N$23</f>
        <v>40.020312500000003</v>
      </c>
      <c r="P50" s="76">
        <f t="shared" ref="P50:P58" si="4">IFERROR($P$19*3600/(HOUR(N50)*3600+MINUTE(N50)*60+SECOND(N50)),"")</f>
        <v>29.062727052555097</v>
      </c>
      <c r="Q50" s="86"/>
      <c r="R50" s="84"/>
    </row>
    <row r="51" spans="1:20" ht="24.75" customHeight="1" x14ac:dyDescent="0.2">
      <c r="A51" s="77">
        <v>29</v>
      </c>
      <c r="B51" s="78">
        <v>103</v>
      </c>
      <c r="C51" s="78">
        <v>10123421568</v>
      </c>
      <c r="D51" s="79" t="s">
        <v>128</v>
      </c>
      <c r="E51" s="80" t="s">
        <v>129</v>
      </c>
      <c r="F51" s="81" t="s">
        <v>47</v>
      </c>
      <c r="G51" s="82" t="s">
        <v>101</v>
      </c>
      <c r="H51" s="75">
        <v>1.4328703703703703E-2</v>
      </c>
      <c r="I51" s="156">
        <v>31</v>
      </c>
      <c r="J51" s="75">
        <v>5.9375000000000004E-2</v>
      </c>
      <c r="K51" s="156">
        <v>25</v>
      </c>
      <c r="L51" s="75">
        <v>6.9733796296296294E-2</v>
      </c>
      <c r="M51" s="156">
        <v>29</v>
      </c>
      <c r="N51" s="75">
        <f t="shared" si="2"/>
        <v>56.143437499999997</v>
      </c>
      <c r="O51" s="75">
        <f t="shared" si="3"/>
        <v>56.020381944444445</v>
      </c>
      <c r="P51" s="76">
        <f t="shared" si="4"/>
        <v>29.048656499636891</v>
      </c>
      <c r="Q51" s="86"/>
      <c r="R51" s="84"/>
    </row>
    <row r="52" spans="1:20" ht="24.75" customHeight="1" x14ac:dyDescent="0.2">
      <c r="A52" s="77">
        <v>30</v>
      </c>
      <c r="B52" s="78">
        <v>108</v>
      </c>
      <c r="C52" s="78">
        <v>10114923661</v>
      </c>
      <c r="D52" s="79" t="s">
        <v>130</v>
      </c>
      <c r="E52" s="80" t="s">
        <v>131</v>
      </c>
      <c r="F52" s="81" t="s">
        <v>47</v>
      </c>
      <c r="G52" s="82" t="s">
        <v>96</v>
      </c>
      <c r="H52" s="75">
        <v>1.4166666666666666E-2</v>
      </c>
      <c r="I52" s="156">
        <v>29</v>
      </c>
      <c r="J52" s="75">
        <v>6.1956018518518514E-2</v>
      </c>
      <c r="K52" s="156">
        <v>32</v>
      </c>
      <c r="L52" s="75">
        <v>6.9027777777777785E-2</v>
      </c>
      <c r="M52" s="156">
        <v>27</v>
      </c>
      <c r="N52" s="75">
        <f t="shared" si="2"/>
        <v>61.14515046296296</v>
      </c>
      <c r="O52" s="75">
        <f t="shared" si="3"/>
        <v>61.022094907407407</v>
      </c>
      <c r="P52" s="76">
        <f t="shared" si="4"/>
        <v>28.705844828961009</v>
      </c>
      <c r="Q52" s="86"/>
      <c r="R52" s="84"/>
    </row>
    <row r="53" spans="1:20" ht="24.75" customHeight="1" x14ac:dyDescent="0.2">
      <c r="A53" s="77">
        <v>31</v>
      </c>
      <c r="B53" s="78">
        <v>104</v>
      </c>
      <c r="C53" s="78">
        <v>10117244486</v>
      </c>
      <c r="D53" s="79" t="s">
        <v>132</v>
      </c>
      <c r="E53" s="80" t="s">
        <v>133</v>
      </c>
      <c r="F53" s="81" t="s">
        <v>47</v>
      </c>
      <c r="G53" s="82" t="s">
        <v>101</v>
      </c>
      <c r="H53" s="75">
        <v>1.4386574074074072E-2</v>
      </c>
      <c r="I53" s="156">
        <v>34</v>
      </c>
      <c r="J53" s="75">
        <v>6.2256944444444441E-2</v>
      </c>
      <c r="K53" s="156">
        <v>35</v>
      </c>
      <c r="L53" s="75">
        <v>6.9699074074074066E-2</v>
      </c>
      <c r="M53" s="156">
        <v>28</v>
      </c>
      <c r="N53" s="75">
        <f t="shared" si="2"/>
        <v>69.146342592592603</v>
      </c>
      <c r="O53" s="75">
        <f t="shared" si="3"/>
        <v>69.023287037037051</v>
      </c>
      <c r="P53" s="76">
        <f t="shared" si="4"/>
        <v>28.472002530844669</v>
      </c>
      <c r="Q53" s="86"/>
      <c r="R53" s="84"/>
    </row>
    <row r="54" spans="1:20" ht="24.75" customHeight="1" x14ac:dyDescent="0.2">
      <c r="A54" s="77">
        <v>32</v>
      </c>
      <c r="B54" s="78">
        <v>121</v>
      </c>
      <c r="C54" s="78">
        <v>10126945702</v>
      </c>
      <c r="D54" s="79" t="s">
        <v>134</v>
      </c>
      <c r="E54" s="80" t="s">
        <v>135</v>
      </c>
      <c r="F54" s="81" t="s">
        <v>47</v>
      </c>
      <c r="G54" s="82" t="s">
        <v>104</v>
      </c>
      <c r="H54" s="75">
        <v>1.4374999999999999E-2</v>
      </c>
      <c r="I54" s="156">
        <v>33</v>
      </c>
      <c r="J54" s="75">
        <v>6.2256944444444441E-2</v>
      </c>
      <c r="K54" s="156">
        <v>34</v>
      </c>
      <c r="L54" s="75">
        <v>6.9803240740740735E-2</v>
      </c>
      <c r="M54" s="156">
        <v>30</v>
      </c>
      <c r="N54" s="75">
        <f t="shared" si="2"/>
        <v>67.146435185185183</v>
      </c>
      <c r="O54" s="75">
        <f t="shared" si="3"/>
        <v>67.02337962962963</v>
      </c>
      <c r="P54" s="76">
        <f t="shared" si="4"/>
        <v>28.453999367688905</v>
      </c>
      <c r="Q54" s="86"/>
      <c r="R54" s="84"/>
    </row>
    <row r="55" spans="1:20" ht="24.75" customHeight="1" x14ac:dyDescent="0.2">
      <c r="A55" s="77">
        <v>33</v>
      </c>
      <c r="B55" s="78">
        <v>118</v>
      </c>
      <c r="C55" s="78">
        <v>10126306007</v>
      </c>
      <c r="D55" s="79" t="s">
        <v>136</v>
      </c>
      <c r="E55" s="80" t="s">
        <v>137</v>
      </c>
      <c r="F55" s="81" t="s">
        <v>47</v>
      </c>
      <c r="G55" s="82" t="s">
        <v>104</v>
      </c>
      <c r="H55" s="75">
        <v>1.4583333333333332E-2</v>
      </c>
      <c r="I55" s="156">
        <v>36</v>
      </c>
      <c r="J55" s="75">
        <v>6.1249999999999999E-2</v>
      </c>
      <c r="K55" s="156">
        <v>31</v>
      </c>
      <c r="L55" s="75">
        <v>7.1504629629629626E-2</v>
      </c>
      <c r="M55" s="156">
        <v>32</v>
      </c>
      <c r="N55" s="75">
        <f t="shared" si="2"/>
        <v>67.147337962962965</v>
      </c>
      <c r="O55" s="75">
        <f t="shared" si="3"/>
        <v>67.024282407407412</v>
      </c>
      <c r="P55" s="76">
        <f t="shared" si="4"/>
        <v>28.279654359780046</v>
      </c>
      <c r="Q55" s="86"/>
      <c r="R55" s="84"/>
    </row>
    <row r="56" spans="1:20" ht="24.75" customHeight="1" x14ac:dyDescent="0.2">
      <c r="A56" s="77">
        <v>34</v>
      </c>
      <c r="B56" s="78">
        <v>119</v>
      </c>
      <c r="C56" s="78">
        <v>10126941153</v>
      </c>
      <c r="D56" s="79" t="s">
        <v>138</v>
      </c>
      <c r="E56" s="80" t="s">
        <v>110</v>
      </c>
      <c r="F56" s="81" t="s">
        <v>47</v>
      </c>
      <c r="G56" s="82" t="s">
        <v>104</v>
      </c>
      <c r="H56" s="75">
        <v>1.4363425925925925E-2</v>
      </c>
      <c r="I56" s="156">
        <v>32</v>
      </c>
      <c r="J56" s="75">
        <v>6.2256944444444441E-2</v>
      </c>
      <c r="K56" s="156">
        <v>33</v>
      </c>
      <c r="L56" s="75">
        <v>7.1967592592592597E-2</v>
      </c>
      <c r="M56" s="156">
        <v>34</v>
      </c>
      <c r="N56" s="75">
        <f t="shared" si="2"/>
        <v>65.148587962962949</v>
      </c>
      <c r="O56" s="75">
        <f t="shared" si="3"/>
        <v>65.025532407407397</v>
      </c>
      <c r="P56" s="76">
        <f t="shared" si="4"/>
        <v>28.041751051565665</v>
      </c>
      <c r="Q56" s="86"/>
      <c r="R56" s="84"/>
    </row>
    <row r="57" spans="1:20" ht="24.75" customHeight="1" x14ac:dyDescent="0.2">
      <c r="A57" s="77">
        <v>35</v>
      </c>
      <c r="B57" s="78">
        <v>102</v>
      </c>
      <c r="C57" s="78">
        <v>10089582211</v>
      </c>
      <c r="D57" s="79" t="s">
        <v>139</v>
      </c>
      <c r="E57" s="80" t="s">
        <v>140</v>
      </c>
      <c r="F57" s="81" t="s">
        <v>47</v>
      </c>
      <c r="G57" s="82" t="s">
        <v>101</v>
      </c>
      <c r="H57" s="75">
        <v>1.4930555555555556E-2</v>
      </c>
      <c r="I57" s="156">
        <v>37</v>
      </c>
      <c r="J57" s="75">
        <v>6.2488425925925926E-2</v>
      </c>
      <c r="K57" s="156">
        <v>36</v>
      </c>
      <c r="L57" s="75">
        <v>7.2337962962962965E-2</v>
      </c>
      <c r="M57" s="156">
        <v>35</v>
      </c>
      <c r="N57" s="75">
        <f t="shared" si="2"/>
        <v>73.149756944444448</v>
      </c>
      <c r="O57" s="75">
        <f t="shared" si="3"/>
        <v>73.026701388888895</v>
      </c>
      <c r="P57" s="76">
        <f t="shared" si="4"/>
        <v>27.822861117551589</v>
      </c>
      <c r="Q57" s="86"/>
      <c r="R57" s="84"/>
    </row>
    <row r="58" spans="1:20" ht="24.75" customHeight="1" x14ac:dyDescent="0.2">
      <c r="A58" s="77" t="s">
        <v>34</v>
      </c>
      <c r="B58" s="78">
        <v>110</v>
      </c>
      <c r="C58" s="78">
        <v>10114924368</v>
      </c>
      <c r="D58" s="79" t="s">
        <v>141</v>
      </c>
      <c r="E58" s="80" t="s">
        <v>142</v>
      </c>
      <c r="F58" s="81" t="s">
        <v>45</v>
      </c>
      <c r="G58" s="82" t="s">
        <v>96</v>
      </c>
      <c r="H58" s="75">
        <v>1.3796296296296298E-2</v>
      </c>
      <c r="I58" s="156">
        <v>26</v>
      </c>
      <c r="J58" s="75">
        <v>5.5428240740740743E-2</v>
      </c>
      <c r="K58" s="156">
        <v>18</v>
      </c>
      <c r="L58" s="75"/>
      <c r="M58" s="156"/>
      <c r="N58" s="75"/>
      <c r="O58" s="75"/>
      <c r="P58" s="76"/>
      <c r="Q58" s="86"/>
      <c r="R58" s="84"/>
    </row>
    <row r="59" spans="1:20" ht="24.75" customHeight="1" thickBot="1" x14ac:dyDescent="0.25">
      <c r="A59" s="87" t="s">
        <v>34</v>
      </c>
      <c r="B59" s="88">
        <v>107</v>
      </c>
      <c r="C59" s="88">
        <v>10127364115</v>
      </c>
      <c r="D59" s="89" t="s">
        <v>143</v>
      </c>
      <c r="E59" s="90" t="s">
        <v>144</v>
      </c>
      <c r="F59" s="91" t="s">
        <v>47</v>
      </c>
      <c r="G59" s="92" t="s">
        <v>73</v>
      </c>
      <c r="H59" s="158">
        <v>1.3055555555555556E-2</v>
      </c>
      <c r="I59" s="157">
        <v>12</v>
      </c>
      <c r="J59" s="158"/>
      <c r="K59" s="157"/>
      <c r="L59" s="158"/>
      <c r="M59" s="157"/>
      <c r="N59" s="158"/>
      <c r="O59" s="158"/>
      <c r="P59" s="93"/>
      <c r="Q59" s="94"/>
      <c r="R59" s="95"/>
    </row>
    <row r="60" spans="1:20" s="41" customFormat="1" ht="8.25" customHeight="1" thickTop="1" thickBot="1" x14ac:dyDescent="0.25">
      <c r="A60" s="42"/>
      <c r="B60" s="42"/>
      <c r="C60" s="42"/>
      <c r="D60" s="43"/>
      <c r="E60" s="44"/>
      <c r="F60" s="45"/>
      <c r="G60" s="44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0"/>
      <c r="T60" s="40"/>
    </row>
    <row r="61" spans="1:20" s="48" customFormat="1" ht="15.75" thickTop="1" x14ac:dyDescent="0.2">
      <c r="A61" s="143" t="s">
        <v>6</v>
      </c>
      <c r="B61" s="141"/>
      <c r="C61" s="141"/>
      <c r="D61" s="141"/>
      <c r="E61" s="155"/>
      <c r="F61" s="155"/>
      <c r="G61" s="141" t="s">
        <v>7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2"/>
    </row>
    <row r="62" spans="1:20" s="48" customFormat="1" ht="15" x14ac:dyDescent="0.2">
      <c r="A62" s="51"/>
      <c r="B62" s="56"/>
      <c r="C62" s="57"/>
      <c r="D62" s="56"/>
      <c r="E62" s="56"/>
      <c r="F62" s="56"/>
      <c r="G62" s="58" t="s">
        <v>38</v>
      </c>
      <c r="H62" s="59">
        <v>8</v>
      </c>
      <c r="I62" s="152"/>
      <c r="J62" s="153"/>
      <c r="K62" s="109"/>
      <c r="L62" s="60"/>
      <c r="M62" s="60"/>
      <c r="Q62" s="58" t="s">
        <v>39</v>
      </c>
      <c r="R62" s="61">
        <f>COUNTIF(F$20:F160,"ЗМС")</f>
        <v>0</v>
      </c>
    </row>
    <row r="63" spans="1:20" s="48" customFormat="1" ht="15" x14ac:dyDescent="0.2">
      <c r="A63" s="51"/>
      <c r="B63" s="56"/>
      <c r="C63" s="70"/>
      <c r="D63" s="56"/>
      <c r="E63" s="56"/>
      <c r="F63" s="56"/>
      <c r="G63" s="49" t="s">
        <v>40</v>
      </c>
      <c r="H63" s="52">
        <f>H64+H69</f>
        <v>37</v>
      </c>
      <c r="I63" s="154"/>
      <c r="K63" s="145"/>
      <c r="L63" s="60"/>
      <c r="M63" s="60"/>
      <c r="Q63" s="49" t="s">
        <v>41</v>
      </c>
      <c r="R63" s="50">
        <f>COUNTIF(F$20:F160,"МСМК")</f>
        <v>0</v>
      </c>
    </row>
    <row r="64" spans="1:20" s="48" customFormat="1" ht="15" x14ac:dyDescent="0.2">
      <c r="A64" s="53"/>
      <c r="B64" s="56"/>
      <c r="C64" s="71"/>
      <c r="D64" s="56"/>
      <c r="E64" s="56"/>
      <c r="F64" s="56"/>
      <c r="G64" s="49" t="s">
        <v>42</v>
      </c>
      <c r="H64" s="52">
        <f>H65+H67+H66+H68</f>
        <v>37</v>
      </c>
      <c r="I64" s="154"/>
      <c r="K64" s="145"/>
      <c r="L64" s="60"/>
      <c r="M64" s="60"/>
      <c r="Q64" s="49" t="s">
        <v>18</v>
      </c>
      <c r="R64" s="50">
        <f>COUNTIF(F$20:F60,"МС")</f>
        <v>0</v>
      </c>
    </row>
    <row r="65" spans="1:18" s="48" customFormat="1" ht="15" x14ac:dyDescent="0.2">
      <c r="A65" s="51"/>
      <c r="B65" s="56"/>
      <c r="C65" s="71"/>
      <c r="D65" s="56"/>
      <c r="E65" s="56"/>
      <c r="F65" s="56"/>
      <c r="G65" s="49" t="s">
        <v>43</v>
      </c>
      <c r="H65" s="52">
        <f>COUNT(A23:A59)</f>
        <v>35</v>
      </c>
      <c r="I65" s="154"/>
      <c r="K65" s="145"/>
      <c r="L65" s="60"/>
      <c r="M65" s="60"/>
      <c r="Q65" s="49" t="s">
        <v>17</v>
      </c>
      <c r="R65" s="50">
        <f>COUNTIF(F$19:F60,"КМС")</f>
        <v>11</v>
      </c>
    </row>
    <row r="66" spans="1:18" s="48" customFormat="1" ht="15" x14ac:dyDescent="0.2">
      <c r="A66" s="51"/>
      <c r="B66" s="56"/>
      <c r="C66" s="71"/>
      <c r="D66" s="56"/>
      <c r="E66" s="66"/>
      <c r="F66" s="66"/>
      <c r="G66" s="49" t="s">
        <v>44</v>
      </c>
      <c r="H66" s="52">
        <f>COUNTIF(A23:A59,"НФ")</f>
        <v>2</v>
      </c>
      <c r="I66" s="154"/>
      <c r="K66" s="145"/>
      <c r="L66" s="60"/>
      <c r="M66" s="60"/>
      <c r="Q66" s="49" t="s">
        <v>45</v>
      </c>
      <c r="R66" s="50">
        <f>COUNTIF(F$21:F161,"1 СР")</f>
        <v>11</v>
      </c>
    </row>
    <row r="67" spans="1:18" s="48" customFormat="1" ht="15" x14ac:dyDescent="0.2">
      <c r="A67" s="54"/>
      <c r="B67" s="66"/>
      <c r="C67" s="66"/>
      <c r="D67" s="56"/>
      <c r="E67" s="66"/>
      <c r="F67" s="66"/>
      <c r="G67" s="49" t="s">
        <v>46</v>
      </c>
      <c r="H67" s="52">
        <f>COUNTIF(A23:A59,"ЛИМ")</f>
        <v>0</v>
      </c>
      <c r="I67" s="154"/>
      <c r="K67" s="145"/>
      <c r="L67" s="60"/>
      <c r="M67" s="60"/>
      <c r="Q67" s="49" t="s">
        <v>47</v>
      </c>
      <c r="R67" s="50">
        <f>COUNTIF(F$21:F162,"2 СР")</f>
        <v>15</v>
      </c>
    </row>
    <row r="68" spans="1:18" s="48" customFormat="1" ht="15" x14ac:dyDescent="0.2">
      <c r="A68" s="53"/>
      <c r="B68" s="56"/>
      <c r="C68" s="56"/>
      <c r="D68" s="56"/>
      <c r="E68" s="56"/>
      <c r="F68" s="56"/>
      <c r="G68" s="49" t="s">
        <v>48</v>
      </c>
      <c r="H68" s="52">
        <f>COUNTIF(A23:A59,"ДСКВ")</f>
        <v>0</v>
      </c>
      <c r="I68" s="154"/>
      <c r="K68" s="145"/>
      <c r="L68" s="60"/>
      <c r="M68" s="60"/>
      <c r="Q68" s="49" t="s">
        <v>49</v>
      </c>
      <c r="R68" s="50">
        <f>COUNTIF(F$21:F163,"3 СР")</f>
        <v>0</v>
      </c>
    </row>
    <row r="69" spans="1:18" s="48" customFormat="1" ht="15" x14ac:dyDescent="0.2">
      <c r="A69" s="62"/>
      <c r="B69" s="63"/>
      <c r="C69" s="63"/>
      <c r="D69" s="63"/>
      <c r="E69" s="63"/>
      <c r="F69" s="63"/>
      <c r="G69" s="49" t="s">
        <v>50</v>
      </c>
      <c r="H69" s="52">
        <f>COUNTIF(A23:A59,"НС")</f>
        <v>0</v>
      </c>
      <c r="I69" s="58"/>
      <c r="J69" s="64"/>
      <c r="K69" s="146"/>
      <c r="L69" s="65"/>
      <c r="M69" s="65"/>
      <c r="N69" s="64"/>
      <c r="O69" s="64"/>
      <c r="P69" s="64"/>
      <c r="Q69" s="49"/>
      <c r="R69" s="55"/>
    </row>
    <row r="70" spans="1:18" s="48" customFormat="1" ht="7.5" customHeight="1" x14ac:dyDescent="0.2">
      <c r="A70" s="53"/>
      <c r="B70" s="56"/>
      <c r="C70" s="56"/>
      <c r="D70" s="56"/>
      <c r="E70" s="56"/>
      <c r="F70" s="56"/>
      <c r="G70" s="66"/>
      <c r="H70" s="67"/>
      <c r="I70" s="67"/>
      <c r="J70" s="66"/>
      <c r="K70" s="66"/>
      <c r="L70" s="66"/>
      <c r="M70" s="66"/>
      <c r="N70" s="68"/>
      <c r="O70" s="69"/>
      <c r="R70" s="72"/>
    </row>
    <row r="71" spans="1:18" s="48" customFormat="1" ht="15.75" x14ac:dyDescent="0.2">
      <c r="A71" s="139" t="s">
        <v>51</v>
      </c>
      <c r="B71" s="140"/>
      <c r="C71" s="140"/>
      <c r="D71" s="140"/>
      <c r="E71" s="140" t="s">
        <v>13</v>
      </c>
      <c r="F71" s="140"/>
      <c r="G71" s="140"/>
      <c r="H71" s="140"/>
      <c r="I71" s="110"/>
      <c r="J71" s="140" t="s">
        <v>5</v>
      </c>
      <c r="K71" s="140"/>
      <c r="L71" s="140"/>
      <c r="M71" s="140"/>
      <c r="N71" s="140"/>
      <c r="O71" s="140" t="s">
        <v>35</v>
      </c>
      <c r="P71" s="140"/>
      <c r="Q71" s="140"/>
      <c r="R71" s="144"/>
    </row>
    <row r="72" spans="1:18" s="48" customFormat="1" x14ac:dyDescent="0.2">
      <c r="A72" s="137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R72" s="72"/>
    </row>
    <row r="73" spans="1:18" s="48" customFormat="1" x14ac:dyDescent="0.2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73"/>
      <c r="O73" s="74"/>
      <c r="R73" s="72"/>
    </row>
    <row r="74" spans="1:18" s="48" customFormat="1" x14ac:dyDescent="0.2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73"/>
      <c r="O74" s="74"/>
      <c r="R74" s="72"/>
    </row>
    <row r="75" spans="1:18" s="48" customFormat="1" x14ac:dyDescent="0.2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73"/>
      <c r="O75" s="74"/>
      <c r="R75" s="72"/>
    </row>
    <row r="76" spans="1:18" s="48" customFormat="1" x14ac:dyDescent="0.2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73"/>
      <c r="O76" s="74"/>
      <c r="R76" s="72"/>
    </row>
    <row r="77" spans="1:18" s="104" customFormat="1" ht="15.75" thickBot="1" x14ac:dyDescent="0.25">
      <c r="A77" s="111"/>
      <c r="B77" s="112"/>
      <c r="C77" s="112"/>
      <c r="D77" s="112"/>
      <c r="E77" s="112" t="str">
        <f>G17</f>
        <v>Юдина Л.Н. (ВК, Забайкальский край)</v>
      </c>
      <c r="F77" s="112"/>
      <c r="G77" s="112"/>
      <c r="H77" s="112"/>
      <c r="I77" s="107"/>
      <c r="J77" s="112" t="str">
        <f>G18</f>
        <v>Кавун С.М. (1К, Краснодарский край)</v>
      </c>
      <c r="K77" s="112"/>
      <c r="L77" s="112"/>
      <c r="M77" s="112"/>
      <c r="N77" s="112"/>
      <c r="O77" s="112" t="str">
        <f>G19</f>
        <v>Бахтина Т.Н. (ВК, г. Санкт-Петербург)</v>
      </c>
      <c r="P77" s="112"/>
      <c r="Q77" s="112"/>
      <c r="R77" s="132"/>
    </row>
    <row r="78" spans="1:18" ht="13.5" thickTop="1" x14ac:dyDescent="0.2"/>
  </sheetData>
  <sortState ref="A24:P69">
    <sortCondition ref="A24:A69"/>
  </sortState>
  <mergeCells count="41">
    <mergeCell ref="A61:D61"/>
    <mergeCell ref="G61:R61"/>
    <mergeCell ref="J77:N77"/>
    <mergeCell ref="E77:H77"/>
    <mergeCell ref="N21:N22"/>
    <mergeCell ref="O21:O22"/>
    <mergeCell ref="G21:G22"/>
    <mergeCell ref="H22:I22"/>
    <mergeCell ref="J22:K22"/>
    <mergeCell ref="L22:M22"/>
    <mergeCell ref="H21:M21"/>
    <mergeCell ref="P21:P22"/>
    <mergeCell ref="O77:R77"/>
    <mergeCell ref="Q21:Q22"/>
    <mergeCell ref="R21:R22"/>
    <mergeCell ref="A72:E72"/>
    <mergeCell ref="F72:O72"/>
    <mergeCell ref="A71:D71"/>
    <mergeCell ref="E71:H71"/>
    <mergeCell ref="O71:R71"/>
    <mergeCell ref="J71:N71"/>
    <mergeCell ref="C21:C22"/>
    <mergeCell ref="D21:D22"/>
    <mergeCell ref="E21:E22"/>
    <mergeCell ref="F21:F22"/>
    <mergeCell ref="A77:D77"/>
    <mergeCell ref="A11:R11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A15:G15"/>
    <mergeCell ref="H15:R15"/>
    <mergeCell ref="A21:A22"/>
    <mergeCell ref="B21:B22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7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Ю</vt:lpstr>
      <vt:lpstr>'итог Ю'!Заголовки_для_печати</vt:lpstr>
      <vt:lpstr>'итог 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2022-08-02T07:43:42Z</dcterms:modified>
</cp:coreProperties>
</file>