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12615" windowHeight="7350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время'!$A$1:$L$52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4" i="2" l="1"/>
  <c r="J25" i="2"/>
  <c r="J26" i="2"/>
  <c r="J27" i="2"/>
  <c r="J28" i="2"/>
  <c r="J29" i="2"/>
  <c r="J30" i="2"/>
  <c r="J31" i="2"/>
  <c r="J32" i="2"/>
  <c r="J33" i="2"/>
  <c r="J34" i="2"/>
  <c r="J35" i="2"/>
  <c r="J23" i="2" l="1"/>
  <c r="L44" i="2" l="1"/>
  <c r="L43" i="2"/>
  <c r="L42" i="2"/>
  <c r="L41" i="2"/>
  <c r="I41" i="2"/>
  <c r="H52" i="2" l="1"/>
  <c r="E52" i="2"/>
  <c r="I44" i="2"/>
  <c r="I43" i="2"/>
  <c r="I42" i="2"/>
  <c r="L40" i="2"/>
  <c r="L39" i="2"/>
  <c r="L38" i="2"/>
  <c r="I40" i="2" l="1"/>
  <c r="I39" i="2" s="1"/>
</calcChain>
</file>

<file path=xl/sharedStrings.xml><?xml version="1.0" encoding="utf-8"?>
<sst xmlns="http://schemas.openxmlformats.org/spreadsheetml/2006/main" count="126" uniqueCount="97">
  <si>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</si>
  <si>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</si>
  <si>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</si>
  <si>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</si>
  <si>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</si>
  <si>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</si>
  <si>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</si>
  <si>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</si>
  <si>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</si>
  <si>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</si>
  <si>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</si>
  <si>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</si>
  <si>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</si>
  <si>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</si>
  <si>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</si>
  <si>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</si>
  <si>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</si>
  <si>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</si>
  <si>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</si>
  <si>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</si>
  <si>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</si>
  <si>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</si>
  <si>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</si>
  <si>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</si>
  <si>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ОТСТАВАНИЕ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</si>
  <si>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</si>
  <si>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</si>
  <si>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</si>
  <si>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</si>
  <si>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</si>
  <si>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</si>
  <si>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</si>
  <si>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</si>
  <si>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</si>
  <si>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</si>
  <si>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</si>
  <si>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</si>
  <si>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</si>
  <si>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</si>
  <si>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</si>
  <si>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</si>
  <si>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</si>
  <si>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</si>
  <si>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</si>
  <si>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</si>
  <si>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</si>
  <si>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</si>
  <si>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</si>
  <si>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 xml:space="preserve">Влажность: </t>
  </si>
  <si>
    <t xml:space="preserve">Ветер: </t>
  </si>
  <si>
    <t>Департамент физической культуры, спорта и дополнительного образования Тюменской области</t>
  </si>
  <si>
    <t>РОО "Федерация велосипедного спорта Тюменской области"</t>
  </si>
  <si>
    <t>ГАУ ТО "Центр спортивной подготовки Тюменской области"</t>
  </si>
  <si>
    <t xml:space="preserve"> МЕСТО ПРОВЕДЕНИЯ: г. Тобольск</t>
  </si>
  <si>
    <t xml:space="preserve"> ДАТА ПРОВЕДЕНИЯ: 22 мая 2022 года </t>
  </si>
  <si>
    <t>№ ЕКП 2022: 4688</t>
  </si>
  <si>
    <t xml:space="preserve">НАЗВАНИЕ ТРАССЫ / РЕГ.НОМЕР: </t>
  </si>
  <si>
    <t>БУ УР ССШОР по велоспорту</t>
  </si>
  <si>
    <t>Тюменская область</t>
  </si>
  <si>
    <t xml:space="preserve">Температура: </t>
  </si>
  <si>
    <t xml:space="preserve">Осадки: </t>
  </si>
  <si>
    <t>1 сп.юн.р.</t>
  </si>
  <si>
    <r>
      <t xml:space="preserve">НАЧАЛО ГОНКИ: </t>
    </r>
    <r>
      <rPr>
        <sz val="11"/>
        <rFont val="Calibri"/>
        <family val="2"/>
        <charset val="204"/>
      </rPr>
      <t>12ч 00м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</si>
  <si>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14ч 00м</t>
    </r>
  </si>
  <si>
    <t>Юноши 13-14 лет</t>
  </si>
  <si>
    <t>Миловидов Матвей</t>
  </si>
  <si>
    <t>Удмуртская Республика</t>
  </si>
  <si>
    <t>Ларин Артём</t>
  </si>
  <si>
    <t>13.04.2010</t>
  </si>
  <si>
    <t>Галкин Иван</t>
  </si>
  <si>
    <t>21.01.2008</t>
  </si>
  <si>
    <t>24.02.2008</t>
  </si>
  <si>
    <t>Сальников Ярослав</t>
  </si>
  <si>
    <t>18.05.2008</t>
  </si>
  <si>
    <t>Оренбургская область</t>
  </si>
  <si>
    <t>РОО "ФВСОО"</t>
  </si>
  <si>
    <t>Лосев Илья</t>
  </si>
  <si>
    <t>24.07.2009</t>
  </si>
  <si>
    <t>Аникович Дмитрий</t>
  </si>
  <si>
    <t>31.03.2009</t>
  </si>
  <si>
    <t>Лукиянов Егор</t>
  </si>
  <si>
    <t>Анкудинов Ринат</t>
  </si>
  <si>
    <t>Алиев Артём</t>
  </si>
  <si>
    <t>Кочуров Тимофей</t>
  </si>
  <si>
    <t>Джамалов Али</t>
  </si>
  <si>
    <t>Иноземцев Николай</t>
  </si>
  <si>
    <t>14.04.2009</t>
  </si>
  <si>
    <t>3 сп.юн.р.</t>
  </si>
  <si>
    <t>Козионов Константин</t>
  </si>
  <si>
    <t>Ситдиков Тимур</t>
  </si>
  <si>
    <t>МАУ СШ №2 г. Тюмень</t>
  </si>
  <si>
    <t>МАУ ДО "ДЮС1Л№2" г. Тобольска</t>
  </si>
  <si>
    <t>МАУ ДО "ДЮСШ№2 "г. Тобольска</t>
  </si>
  <si>
    <t>МАУ ДО "ДЮСШ№2"г. Тобольска</t>
  </si>
  <si>
    <t>МАУ ДО "ДЮСШ№2" г. Тобольска</t>
  </si>
  <si>
    <t>Вольфсон О.Я. (ВК, г. Омск)</t>
  </si>
  <si>
    <t>Тиганова И.А. (ВК, г. Екатеринбург)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</si>
</sst>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mm:ss.00"/>
    <numFmt numFmtId="166" formatCode="mm:ss.000"/>
    <numFmt numFmtId="167" formatCode="dd/mm/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1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9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1" fontId="5" fillId="0" borderId="0" xfId="2" applyNumberFormat="1" applyFont="1" applyAlignment="1">
      <alignment horizontal="center" vertical="center"/>
    </xf>
    <xf numFmtId="1" fontId="11" fillId="0" borderId="16" xfId="2" applyNumberFormat="1" applyFont="1" applyBorder="1" applyAlignment="1">
      <alignment horizontal="righ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5" fillId="0" borderId="1" xfId="2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6" fontId="14" fillId="2" borderId="41" xfId="12" applyNumberFormat="1" applyFont="1" applyFill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/>
    </xf>
    <xf numFmtId="166" fontId="5" fillId="0" borderId="28" xfId="0" applyNumberFormat="1" applyFont="1" applyBorder="1" applyAlignment="1">
      <alignment horizontal="center" vertical="center"/>
    </xf>
    <xf numFmtId="166" fontId="5" fillId="0" borderId="37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/>
    </xf>
    <xf numFmtId="167" fontId="5" fillId="0" borderId="24" xfId="13" applyNumberFormat="1" applyFont="1" applyFill="1" applyBorder="1" applyAlignment="1">
      <alignment horizontal="center" vertical="center" wrapText="1"/>
    </xf>
    <xf numFmtId="167" fontId="5" fillId="0" borderId="37" xfId="13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307258</xdr:colOff>
      <xdr:row>2</xdr:row>
      <xdr:rowOff>168992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686256" cy="7433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382154</xdr:colOff>
      <xdr:row>0</xdr:row>
      <xdr:rowOff>51874</xdr:rowOff>
    </xdr:from>
    <xdr:to>
      <xdr:col>2</xdr:col>
      <xdr:colOff>614516</xdr:colOff>
      <xdr:row>2</xdr:row>
      <xdr:rowOff>122904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827678" y="51874"/>
          <a:ext cx="754701" cy="65482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11</xdr:col>
      <xdr:colOff>445524</xdr:colOff>
      <xdr:row>0</xdr:row>
      <xdr:rowOff>61452</xdr:rowOff>
    </xdr:from>
    <xdr:ext cx="629879" cy="58379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76371" y="61452"/>
          <a:ext cx="629879" cy="583790"/>
        </a:xfrm>
        <a:prstGeom prst="rect">
          <a:avLst/>
        </a:prstGeom>
      </xdr:spPr>
    </xdr:pic>
    <xdr:clientData/>
  </xdr:oneCellAnchor>
  <xdr:oneCellAnchor>
    <xdr:from>
      <xdr:col>10</xdr:col>
      <xdr:colOff>629879</xdr:colOff>
      <xdr:row>0</xdr:row>
      <xdr:rowOff>61452</xdr:rowOff>
    </xdr:from>
    <xdr:ext cx="771480" cy="660604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5323" y="61452"/>
          <a:ext cx="771480" cy="6606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J52"/>
  <sheetViews>
    <sheetView tabSelected="1" view="pageBreakPreview" topLeftCell="C7" zoomScale="66" zoomScaleNormal="100" zoomScaleSheetLayoutView="66" zoomScalePageLayoutView="95" workbookViewId="0">
      <selection activeCell="E17" sqref="E17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4" style="2" customWidth="1"/>
    <col min="4" max="4" width="22.85546875" style="1" customWidth="1"/>
    <col min="5" max="5" width="10.7109375" style="1" customWidth="1"/>
    <col min="6" max="6" width="10" style="1" customWidth="1"/>
    <col min="7" max="7" width="21.140625" style="1" customWidth="1"/>
    <col min="8" max="8" width="25.5703125" style="1" customWidth="1"/>
    <col min="9" max="9" width="14.42578125" style="1" customWidth="1"/>
    <col min="10" max="10" width="13.140625" style="1" customWidth="1"/>
    <col min="11" max="11" width="16.140625" style="1" customWidth="1"/>
    <col min="12" max="12" width="16.7109375" style="1" customWidth="1"/>
    <col min="13" max="1024" width="9.140625" style="1"/>
  </cols>
  <sheetData>
    <row r="1" spans="1:12" ht="22.5" customHeight="1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 customHeight="1" x14ac:dyDescent="0.2">
      <c r="A2" s="89" t="s">
        <v>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2.5" customHeight="1" x14ac:dyDescent="0.2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22.5" customHeight="1" x14ac:dyDescent="0.2">
      <c r="A4" s="89" t="s">
        <v>51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21" customHeight="1" x14ac:dyDescent="0.2">
      <c r="A5" s="89" t="s">
        <v>52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3" customFormat="1" ht="28.5" x14ac:dyDescent="0.2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s="3" customFormat="1" ht="18" customHeight="1" x14ac:dyDescent="0.2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s="3" customFormat="1" ht="6" customHeight="1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18" customHeight="1" x14ac:dyDescent="0.2">
      <c r="A9" s="93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18" customHeight="1" x14ac:dyDescent="0.2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19.5" customHeight="1" x14ac:dyDescent="0.2">
      <c r="A11" s="94" t="s">
        <v>64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7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15.75" x14ac:dyDescent="0.2">
      <c r="A13" s="96" t="s">
        <v>53</v>
      </c>
      <c r="B13" s="96"/>
      <c r="C13" s="96"/>
      <c r="D13" s="96"/>
      <c r="E13" s="4"/>
      <c r="F13" s="4"/>
      <c r="H13" s="5" t="s">
        <v>62</v>
      </c>
      <c r="I13" s="4"/>
      <c r="J13" s="4"/>
      <c r="K13" s="6"/>
      <c r="L13" s="7" t="s">
        <v>6</v>
      </c>
    </row>
    <row r="14" spans="1:12" ht="15.75" x14ac:dyDescent="0.2">
      <c r="A14" s="97" t="s">
        <v>54</v>
      </c>
      <c r="B14" s="97"/>
      <c r="C14" s="97"/>
      <c r="D14" s="97"/>
      <c r="E14" s="8"/>
      <c r="F14" s="8"/>
      <c r="H14" s="9" t="s">
        <v>63</v>
      </c>
      <c r="I14" s="8"/>
      <c r="J14" s="8"/>
      <c r="K14" s="10"/>
      <c r="L14" s="11" t="s">
        <v>55</v>
      </c>
    </row>
    <row r="15" spans="1:12" ht="15" x14ac:dyDescent="0.2">
      <c r="A15" s="98" t="s">
        <v>7</v>
      </c>
      <c r="B15" s="98"/>
      <c r="C15" s="98"/>
      <c r="D15" s="98"/>
      <c r="E15" s="98"/>
      <c r="F15" s="98"/>
      <c r="G15" s="98"/>
      <c r="H15" s="98"/>
      <c r="I15" s="99" t="s">
        <v>8</v>
      </c>
      <c r="J15" s="99"/>
      <c r="K15" s="99"/>
      <c r="L15" s="99"/>
    </row>
    <row r="16" spans="1:12" ht="15" x14ac:dyDescent="0.2">
      <c r="A16" s="12" t="s">
        <v>9</v>
      </c>
      <c r="B16" s="13"/>
      <c r="C16" s="13"/>
      <c r="D16" s="14"/>
      <c r="E16" s="15"/>
      <c r="F16" s="14"/>
      <c r="G16" s="16"/>
      <c r="H16" s="66"/>
      <c r="I16" s="100" t="s">
        <v>56</v>
      </c>
      <c r="J16" s="100"/>
      <c r="K16" s="100"/>
      <c r="L16" s="100"/>
    </row>
    <row r="17" spans="1:12" ht="15" x14ac:dyDescent="0.2">
      <c r="A17" s="12" t="s">
        <v>10</v>
      </c>
      <c r="B17" s="13"/>
      <c r="C17" s="13"/>
      <c r="D17" s="16"/>
      <c r="E17" s="15"/>
      <c r="F17" s="14"/>
      <c r="G17" s="17"/>
      <c r="H17" s="74" t="s">
        <v>95</v>
      </c>
      <c r="I17" s="18" t="s">
        <v>11</v>
      </c>
      <c r="J17" s="19"/>
      <c r="K17" s="19"/>
      <c r="L17" s="20"/>
    </row>
    <row r="18" spans="1:12" ht="15" x14ac:dyDescent="0.2">
      <c r="A18" s="21" t="s">
        <v>12</v>
      </c>
      <c r="B18" s="13"/>
      <c r="C18" s="13"/>
      <c r="D18" s="16"/>
      <c r="E18" s="15"/>
      <c r="F18" s="14"/>
      <c r="G18" s="17"/>
      <c r="H18" s="74" t="s">
        <v>96</v>
      </c>
      <c r="I18" s="18" t="s">
        <v>13</v>
      </c>
      <c r="J18" s="19"/>
      <c r="K18" s="19"/>
      <c r="L18" s="20">
        <v>1</v>
      </c>
    </row>
    <row r="19" spans="1:12" ht="15.75" thickBot="1" x14ac:dyDescent="0.25">
      <c r="A19" s="12" t="s">
        <v>14</v>
      </c>
      <c r="B19" s="22"/>
      <c r="C19" s="22"/>
      <c r="D19" s="17"/>
      <c r="E19" s="17"/>
      <c r="F19" s="17"/>
      <c r="G19" s="23"/>
      <c r="H19" s="75"/>
      <c r="I19" s="24" t="s">
        <v>47</v>
      </c>
      <c r="K19" s="25"/>
      <c r="L19" s="26"/>
    </row>
    <row r="20" spans="1:12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30"/>
    </row>
    <row r="21" spans="1:12" s="35" customFormat="1" ht="42.75" customHeight="1" thickTop="1" x14ac:dyDescent="0.2">
      <c r="A21" s="31" t="s">
        <v>15</v>
      </c>
      <c r="B21" s="32" t="s">
        <v>16</v>
      </c>
      <c r="C21" s="32" t="s">
        <v>17</v>
      </c>
      <c r="D21" s="32" t="s">
        <v>18</v>
      </c>
      <c r="E21" s="32" t="s">
        <v>19</v>
      </c>
      <c r="F21" s="32" t="s">
        <v>20</v>
      </c>
      <c r="G21" s="32" t="s">
        <v>21</v>
      </c>
      <c r="H21" s="32" t="s">
        <v>22</v>
      </c>
      <c r="I21" s="81" t="s">
        <v>23</v>
      </c>
      <c r="J21" s="67" t="s">
        <v>24</v>
      </c>
      <c r="K21" s="33" t="s">
        <v>25</v>
      </c>
      <c r="L21" s="34" t="s">
        <v>26</v>
      </c>
    </row>
    <row r="22" spans="1:12" s="1" customFormat="1" ht="27" customHeight="1" x14ac:dyDescent="0.2">
      <c r="A22" s="58">
        <v>1</v>
      </c>
      <c r="B22" s="59">
        <v>36</v>
      </c>
      <c r="C22" s="59">
        <v>10130711726</v>
      </c>
      <c r="D22" s="60" t="s">
        <v>65</v>
      </c>
      <c r="E22" s="87">
        <v>40235</v>
      </c>
      <c r="F22" s="59" t="s">
        <v>42</v>
      </c>
      <c r="G22" s="59" t="s">
        <v>66</v>
      </c>
      <c r="H22" s="79" t="s">
        <v>57</v>
      </c>
      <c r="I22" s="85">
        <v>2.7424768518518521E-4</v>
      </c>
      <c r="J22" s="82"/>
      <c r="K22" s="59"/>
      <c r="L22" s="68"/>
    </row>
    <row r="23" spans="1:12" s="1" customFormat="1" ht="27" customHeight="1" x14ac:dyDescent="0.2">
      <c r="A23" s="58">
        <v>2</v>
      </c>
      <c r="B23" s="59">
        <v>52</v>
      </c>
      <c r="C23" s="59">
        <v>10130712130</v>
      </c>
      <c r="D23" s="60" t="s">
        <v>67</v>
      </c>
      <c r="E23" s="87" t="s">
        <v>68</v>
      </c>
      <c r="F23" s="59" t="s">
        <v>28</v>
      </c>
      <c r="G23" s="59" t="s">
        <v>66</v>
      </c>
      <c r="H23" s="79" t="s">
        <v>57</v>
      </c>
      <c r="I23" s="85">
        <v>2.7787037037037038E-4</v>
      </c>
      <c r="J23" s="83">
        <f>I23-$I$22</f>
        <v>3.6226851851851741E-6</v>
      </c>
      <c r="K23" s="59"/>
      <c r="L23" s="68"/>
    </row>
    <row r="24" spans="1:12" s="1" customFormat="1" ht="27" customHeight="1" x14ac:dyDescent="0.2">
      <c r="A24" s="58">
        <v>3</v>
      </c>
      <c r="B24" s="59">
        <v>14</v>
      </c>
      <c r="C24" s="59">
        <v>10130778818</v>
      </c>
      <c r="D24" s="60" t="s">
        <v>69</v>
      </c>
      <c r="E24" s="87" t="s">
        <v>70</v>
      </c>
      <c r="F24" s="59" t="s">
        <v>61</v>
      </c>
      <c r="G24" s="59" t="s">
        <v>58</v>
      </c>
      <c r="H24" s="79" t="s">
        <v>94</v>
      </c>
      <c r="I24" s="85">
        <v>2.7936342592592591E-4</v>
      </c>
      <c r="J24" s="83">
        <f t="shared" ref="J24:J35" si="0">I24-$I$22</f>
        <v>5.1157407407406989E-6</v>
      </c>
      <c r="K24" s="59"/>
      <c r="L24" s="68"/>
    </row>
    <row r="25" spans="1:12" s="1" customFormat="1" ht="27" customHeight="1" x14ac:dyDescent="0.2">
      <c r="A25" s="58">
        <v>4</v>
      </c>
      <c r="B25" s="59">
        <v>32</v>
      </c>
      <c r="C25" s="59">
        <v>10092520503</v>
      </c>
      <c r="D25" s="60" t="s">
        <v>88</v>
      </c>
      <c r="E25" s="87" t="s">
        <v>71</v>
      </c>
      <c r="F25" s="59" t="s">
        <v>38</v>
      </c>
      <c r="G25" s="59" t="s">
        <v>66</v>
      </c>
      <c r="H25" s="79" t="s">
        <v>57</v>
      </c>
      <c r="I25" s="85">
        <v>2.8031250000000002E-4</v>
      </c>
      <c r="J25" s="83">
        <f t="shared" si="0"/>
        <v>6.0648148148148106E-6</v>
      </c>
      <c r="K25" s="59"/>
      <c r="L25" s="68"/>
    </row>
    <row r="26" spans="1:12" s="1" customFormat="1" ht="27" customHeight="1" x14ac:dyDescent="0.2">
      <c r="A26" s="58">
        <v>5</v>
      </c>
      <c r="B26" s="59">
        <v>51</v>
      </c>
      <c r="C26" s="59">
        <v>10130711625</v>
      </c>
      <c r="D26" s="60" t="s">
        <v>89</v>
      </c>
      <c r="E26" s="87">
        <v>40445</v>
      </c>
      <c r="F26" s="59" t="s">
        <v>42</v>
      </c>
      <c r="G26" s="59" t="s">
        <v>66</v>
      </c>
      <c r="H26" s="79" t="s">
        <v>57</v>
      </c>
      <c r="I26" s="85">
        <v>2.9303240740740743E-4</v>
      </c>
      <c r="J26" s="83">
        <f t="shared" si="0"/>
        <v>1.8784722222222228E-5</v>
      </c>
      <c r="K26" s="59"/>
      <c r="L26" s="68"/>
    </row>
    <row r="27" spans="1:12" s="1" customFormat="1" ht="27" customHeight="1" x14ac:dyDescent="0.2">
      <c r="A27" s="58">
        <v>6</v>
      </c>
      <c r="B27" s="59">
        <v>10</v>
      </c>
      <c r="C27" s="59">
        <v>10129847921</v>
      </c>
      <c r="D27" s="60" t="s">
        <v>72</v>
      </c>
      <c r="E27" s="87" t="s">
        <v>73</v>
      </c>
      <c r="F27" s="59" t="s">
        <v>42</v>
      </c>
      <c r="G27" s="59" t="s">
        <v>74</v>
      </c>
      <c r="H27" s="79" t="s">
        <v>75</v>
      </c>
      <c r="I27" s="85">
        <v>2.93587962962963E-4</v>
      </c>
      <c r="J27" s="83">
        <f t="shared" si="0"/>
        <v>1.9340277777777791E-5</v>
      </c>
      <c r="K27" s="59"/>
      <c r="L27" s="68"/>
    </row>
    <row r="28" spans="1:12" s="1" customFormat="1" ht="27" customHeight="1" x14ac:dyDescent="0.2">
      <c r="A28" s="58">
        <v>7</v>
      </c>
      <c r="B28" s="59">
        <v>12</v>
      </c>
      <c r="C28" s="59">
        <v>10130610110</v>
      </c>
      <c r="D28" s="60" t="s">
        <v>76</v>
      </c>
      <c r="E28" s="87" t="s">
        <v>77</v>
      </c>
      <c r="F28" s="59" t="s">
        <v>42</v>
      </c>
      <c r="G28" s="59" t="s">
        <v>58</v>
      </c>
      <c r="H28" s="79" t="s">
        <v>90</v>
      </c>
      <c r="I28" s="85">
        <v>3.0188657407407405E-4</v>
      </c>
      <c r="J28" s="83">
        <f t="shared" si="0"/>
        <v>2.7638888888888841E-5</v>
      </c>
      <c r="K28" s="59"/>
      <c r="L28" s="68"/>
    </row>
    <row r="29" spans="1:12" s="1" customFormat="1" ht="27" customHeight="1" x14ac:dyDescent="0.2">
      <c r="A29" s="58">
        <v>8</v>
      </c>
      <c r="B29" s="59">
        <v>11</v>
      </c>
      <c r="C29" s="59">
        <v>10130612605</v>
      </c>
      <c r="D29" s="60" t="s">
        <v>78</v>
      </c>
      <c r="E29" s="87" t="s">
        <v>79</v>
      </c>
      <c r="F29" s="59" t="s">
        <v>42</v>
      </c>
      <c r="G29" s="59" t="s">
        <v>58</v>
      </c>
      <c r="H29" s="79" t="s">
        <v>90</v>
      </c>
      <c r="I29" s="85">
        <v>3.0431712962962959E-4</v>
      </c>
      <c r="J29" s="83">
        <f t="shared" si="0"/>
        <v>3.0069444444444382E-5</v>
      </c>
      <c r="K29" s="59"/>
      <c r="L29" s="68"/>
    </row>
    <row r="30" spans="1:12" s="1" customFormat="1" ht="27" customHeight="1" x14ac:dyDescent="0.2">
      <c r="A30" s="58">
        <v>9</v>
      </c>
      <c r="B30" s="59">
        <v>19</v>
      </c>
      <c r="C30" s="59">
        <v>10124593450</v>
      </c>
      <c r="D30" s="60" t="s">
        <v>80</v>
      </c>
      <c r="E30" s="87">
        <v>39899</v>
      </c>
      <c r="F30" s="59" t="s">
        <v>40</v>
      </c>
      <c r="G30" s="59" t="s">
        <v>58</v>
      </c>
      <c r="H30" s="79" t="s">
        <v>90</v>
      </c>
      <c r="I30" s="85">
        <v>3.0842592592592591E-4</v>
      </c>
      <c r="J30" s="83">
        <f t="shared" si="0"/>
        <v>3.4178240740740707E-5</v>
      </c>
      <c r="K30" s="59"/>
      <c r="L30" s="68"/>
    </row>
    <row r="31" spans="1:12" s="1" customFormat="1" ht="27" customHeight="1" x14ac:dyDescent="0.2">
      <c r="A31" s="58">
        <v>10</v>
      </c>
      <c r="B31" s="59">
        <v>41</v>
      </c>
      <c r="C31" s="59">
        <v>10130712231</v>
      </c>
      <c r="D31" s="60" t="s">
        <v>81</v>
      </c>
      <c r="E31" s="87">
        <v>40513</v>
      </c>
      <c r="F31" s="59" t="s">
        <v>42</v>
      </c>
      <c r="G31" s="59" t="s">
        <v>66</v>
      </c>
      <c r="H31" s="79" t="s">
        <v>57</v>
      </c>
      <c r="I31" s="85">
        <v>3.1150462962962962E-4</v>
      </c>
      <c r="J31" s="83">
        <f t="shared" si="0"/>
        <v>3.7256944444444414E-5</v>
      </c>
      <c r="K31" s="59"/>
      <c r="L31" s="68"/>
    </row>
    <row r="32" spans="1:12" s="1" customFormat="1" ht="27" customHeight="1" x14ac:dyDescent="0.2">
      <c r="A32" s="58">
        <v>11</v>
      </c>
      <c r="B32" s="59">
        <v>13</v>
      </c>
      <c r="C32" s="59">
        <v>10117545388</v>
      </c>
      <c r="D32" s="60" t="s">
        <v>82</v>
      </c>
      <c r="E32" s="87">
        <v>40158</v>
      </c>
      <c r="F32" s="59" t="s">
        <v>61</v>
      </c>
      <c r="G32" s="59" t="s">
        <v>58</v>
      </c>
      <c r="H32" s="79" t="s">
        <v>91</v>
      </c>
      <c r="I32" s="85">
        <v>3.1302083333333339E-4</v>
      </c>
      <c r="J32" s="83">
        <f t="shared" si="0"/>
        <v>3.8773148148148185E-5</v>
      </c>
      <c r="K32" s="59"/>
      <c r="L32" s="68"/>
    </row>
    <row r="33" spans="1:12" s="1" customFormat="1" ht="27" customHeight="1" x14ac:dyDescent="0.2">
      <c r="A33" s="58">
        <v>12</v>
      </c>
      <c r="B33" s="59">
        <v>18</v>
      </c>
      <c r="C33" s="59">
        <v>10130888752</v>
      </c>
      <c r="D33" s="60" t="s">
        <v>83</v>
      </c>
      <c r="E33" s="87">
        <v>39590</v>
      </c>
      <c r="F33" s="59" t="s">
        <v>42</v>
      </c>
      <c r="G33" s="59" t="s">
        <v>58</v>
      </c>
      <c r="H33" s="79" t="s">
        <v>92</v>
      </c>
      <c r="I33" s="85">
        <v>3.4673611111111108E-4</v>
      </c>
      <c r="J33" s="83">
        <f t="shared" si="0"/>
        <v>7.2488425925925878E-5</v>
      </c>
      <c r="K33" s="59"/>
      <c r="L33" s="68"/>
    </row>
    <row r="34" spans="1:12" s="1" customFormat="1" ht="27" customHeight="1" x14ac:dyDescent="0.2">
      <c r="A34" s="58">
        <v>13</v>
      </c>
      <c r="B34" s="59">
        <v>16</v>
      </c>
      <c r="C34" s="59">
        <v>10130522776</v>
      </c>
      <c r="D34" s="60" t="s">
        <v>84</v>
      </c>
      <c r="E34" s="87">
        <v>40069</v>
      </c>
      <c r="F34" s="59"/>
      <c r="G34" s="59" t="s">
        <v>58</v>
      </c>
      <c r="H34" s="79" t="s">
        <v>92</v>
      </c>
      <c r="I34" s="85">
        <v>3.4866898148148149E-4</v>
      </c>
      <c r="J34" s="83">
        <f t="shared" si="0"/>
        <v>7.442129629629628E-5</v>
      </c>
      <c r="K34" s="59"/>
      <c r="L34" s="68"/>
    </row>
    <row r="35" spans="1:12" s="1" customFormat="1" ht="27" customHeight="1" thickBot="1" x14ac:dyDescent="0.25">
      <c r="A35" s="77">
        <v>14</v>
      </c>
      <c r="B35" s="69">
        <v>17</v>
      </c>
      <c r="C35" s="69"/>
      <c r="D35" s="70" t="s">
        <v>85</v>
      </c>
      <c r="E35" s="88" t="s">
        <v>86</v>
      </c>
      <c r="F35" s="69" t="s">
        <v>87</v>
      </c>
      <c r="G35" s="69" t="s">
        <v>58</v>
      </c>
      <c r="H35" s="80" t="s">
        <v>93</v>
      </c>
      <c r="I35" s="86">
        <v>3.5144675925925925E-4</v>
      </c>
      <c r="J35" s="84">
        <f t="shared" si="0"/>
        <v>7.7199074074074041E-5</v>
      </c>
      <c r="K35" s="69"/>
      <c r="L35" s="78"/>
    </row>
    <row r="36" spans="1:12" ht="7.5" customHeight="1" thickTop="1" thickBot="1" x14ac:dyDescent="0.25">
      <c r="A36" s="76"/>
      <c r="B36" s="36"/>
      <c r="C36" s="36"/>
      <c r="D36" s="37"/>
      <c r="E36" s="38"/>
      <c r="F36" s="39"/>
      <c r="G36" s="38"/>
      <c r="H36" s="38"/>
      <c r="I36" s="40"/>
      <c r="J36" s="40"/>
      <c r="K36" s="40"/>
      <c r="L36" s="40"/>
    </row>
    <row r="37" spans="1:12" ht="13.5" thickTop="1" x14ac:dyDescent="0.2">
      <c r="A37" s="101" t="s">
        <v>29</v>
      </c>
      <c r="B37" s="101"/>
      <c r="C37" s="101"/>
      <c r="D37" s="101"/>
      <c r="E37" s="61"/>
      <c r="F37" s="61"/>
      <c r="G37" s="61"/>
      <c r="H37" s="102" t="s">
        <v>30</v>
      </c>
      <c r="I37" s="102"/>
      <c r="J37" s="102"/>
      <c r="K37" s="102"/>
      <c r="L37" s="102"/>
    </row>
    <row r="38" spans="1:12" ht="15" x14ac:dyDescent="0.2">
      <c r="A38" s="41" t="s">
        <v>59</v>
      </c>
      <c r="B38" s="42"/>
      <c r="C38" s="62"/>
      <c r="D38" s="44"/>
      <c r="E38" s="63"/>
      <c r="F38" s="63"/>
      <c r="G38" s="43"/>
      <c r="H38" s="64" t="s">
        <v>31</v>
      </c>
      <c r="I38" s="72">
        <v>3</v>
      </c>
      <c r="J38" s="45"/>
      <c r="K38" s="64" t="s">
        <v>32</v>
      </c>
      <c r="L38" s="71">
        <f>COUNTIF(F$21:F145,"ЗМС")</f>
        <v>0</v>
      </c>
    </row>
    <row r="39" spans="1:12" ht="15" x14ac:dyDescent="0.2">
      <c r="A39" s="41" t="s">
        <v>48</v>
      </c>
      <c r="B39" s="42"/>
      <c r="C39" s="65"/>
      <c r="D39" s="44"/>
      <c r="E39" s="57"/>
      <c r="F39" s="57"/>
      <c r="G39" s="46"/>
      <c r="H39" s="64" t="s">
        <v>33</v>
      </c>
      <c r="I39" s="73">
        <f>I40+I44</f>
        <v>14</v>
      </c>
      <c r="J39" s="47"/>
      <c r="K39" s="64" t="s">
        <v>34</v>
      </c>
      <c r="L39" s="71">
        <f>COUNTIF(F$21:F145,"МСМК")</f>
        <v>0</v>
      </c>
    </row>
    <row r="40" spans="1:12" ht="15" x14ac:dyDescent="0.2">
      <c r="A40" s="41" t="s">
        <v>60</v>
      </c>
      <c r="B40" s="42"/>
      <c r="C40" s="66"/>
      <c r="D40" s="44"/>
      <c r="E40" s="57"/>
      <c r="F40" s="57"/>
      <c r="G40" s="46"/>
      <c r="H40" s="64" t="s">
        <v>35</v>
      </c>
      <c r="I40" s="73">
        <f>I41+I42+I43</f>
        <v>14</v>
      </c>
      <c r="J40" s="47"/>
      <c r="K40" s="64" t="s">
        <v>27</v>
      </c>
      <c r="L40" s="71">
        <f>COUNTIF(F$21:F35,"МС")</f>
        <v>0</v>
      </c>
    </row>
    <row r="41" spans="1:12" ht="15" x14ac:dyDescent="0.2">
      <c r="A41" s="41" t="s">
        <v>49</v>
      </c>
      <c r="B41" s="42"/>
      <c r="C41" s="66"/>
      <c r="D41" s="44"/>
      <c r="E41" s="57"/>
      <c r="F41" s="57"/>
      <c r="G41" s="46"/>
      <c r="H41" s="64" t="s">
        <v>36</v>
      </c>
      <c r="I41" s="73">
        <f>COUNT(A10:A100)</f>
        <v>14</v>
      </c>
      <c r="J41" s="47"/>
      <c r="K41" s="64" t="s">
        <v>28</v>
      </c>
      <c r="L41" s="71">
        <f>COUNTIF(F$20:F35,"КМС")</f>
        <v>1</v>
      </c>
    </row>
    <row r="42" spans="1:12" ht="15" x14ac:dyDescent="0.2">
      <c r="A42" s="48"/>
      <c r="B42" s="42"/>
      <c r="C42" s="66"/>
      <c r="D42" s="44"/>
      <c r="E42" s="49"/>
      <c r="F42" s="49"/>
      <c r="G42" s="49"/>
      <c r="H42" s="64" t="s">
        <v>37</v>
      </c>
      <c r="I42" s="73">
        <f>COUNTIF(A10:A99,"НФ")</f>
        <v>0</v>
      </c>
      <c r="J42" s="47"/>
      <c r="K42" s="64" t="s">
        <v>38</v>
      </c>
      <c r="L42" s="71">
        <f>COUNTIF(F$22:F146,"1 СР")</f>
        <v>1</v>
      </c>
    </row>
    <row r="43" spans="1:12" x14ac:dyDescent="0.2">
      <c r="A43" s="50"/>
      <c r="B43" s="17"/>
      <c r="C43" s="17"/>
      <c r="D43" s="44"/>
      <c r="E43" s="49"/>
      <c r="F43" s="49"/>
      <c r="G43" s="49"/>
      <c r="H43" s="64" t="s">
        <v>39</v>
      </c>
      <c r="I43" s="73">
        <f>COUNTIF(A10:A99,"ДСКВ")</f>
        <v>0</v>
      </c>
      <c r="J43" s="47"/>
      <c r="K43" s="64" t="s">
        <v>40</v>
      </c>
      <c r="L43" s="71">
        <f>COUNTIF(F$22:F147,"2 СР")</f>
        <v>1</v>
      </c>
    </row>
    <row r="44" spans="1:12" ht="15" x14ac:dyDescent="0.2">
      <c r="A44" s="51"/>
      <c r="B44" s="42"/>
      <c r="C44" s="22"/>
      <c r="D44" s="44"/>
      <c r="E44" s="57"/>
      <c r="F44" s="57"/>
      <c r="G44" s="46"/>
      <c r="H44" s="64" t="s">
        <v>41</v>
      </c>
      <c r="I44" s="73">
        <f>COUNTIF(A10:A99,"НС")</f>
        <v>0</v>
      </c>
      <c r="J44" s="47"/>
      <c r="K44" s="64" t="s">
        <v>42</v>
      </c>
      <c r="L44" s="71">
        <f>COUNTIF(F$22:F148,"3 СР")</f>
        <v>7</v>
      </c>
    </row>
    <row r="45" spans="1:12" ht="5.25" customHeight="1" x14ac:dyDescent="0.2">
      <c r="A45" s="51"/>
      <c r="B45" s="42"/>
      <c r="C45" s="42"/>
      <c r="D45" s="42"/>
      <c r="E45" s="42"/>
      <c r="F45" s="42"/>
      <c r="G45" s="17"/>
      <c r="H45" s="17"/>
      <c r="I45" s="52"/>
      <c r="J45" s="52"/>
      <c r="K45" s="53"/>
      <c r="L45" s="54"/>
    </row>
    <row r="46" spans="1:12" x14ac:dyDescent="0.2">
      <c r="A46" s="103" t="s">
        <v>43</v>
      </c>
      <c r="B46" s="103"/>
      <c r="C46" s="103"/>
      <c r="D46" s="103"/>
      <c r="E46" s="104" t="s">
        <v>44</v>
      </c>
      <c r="F46" s="104"/>
      <c r="G46" s="104"/>
      <c r="H46" s="104" t="s">
        <v>45</v>
      </c>
      <c r="I46" s="104"/>
      <c r="J46" s="105" t="s">
        <v>46</v>
      </c>
      <c r="K46" s="105"/>
      <c r="L46" s="105"/>
    </row>
    <row r="47" spans="1:12" x14ac:dyDescent="0.2">
      <c r="A47" s="106"/>
      <c r="B47" s="106"/>
      <c r="C47" s="106"/>
      <c r="D47" s="106"/>
      <c r="E47" s="106"/>
      <c r="F47" s="107"/>
      <c r="G47" s="107"/>
      <c r="H47" s="107"/>
      <c r="I47" s="107"/>
      <c r="J47" s="107"/>
      <c r="K47" s="107"/>
      <c r="L47" s="107"/>
    </row>
    <row r="48" spans="1:12" x14ac:dyDescent="0.2">
      <c r="A48" s="55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6"/>
    </row>
    <row r="49" spans="1:12" x14ac:dyDescent="0.2">
      <c r="A49" s="55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6"/>
    </row>
    <row r="50" spans="1:12" x14ac:dyDescent="0.2">
      <c r="A50" s="55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6"/>
    </row>
    <row r="51" spans="1:12" x14ac:dyDescent="0.2">
      <c r="A51" s="55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6"/>
    </row>
    <row r="52" spans="1:12" x14ac:dyDescent="0.2">
      <c r="A52" s="108"/>
      <c r="B52" s="108"/>
      <c r="C52" s="108"/>
      <c r="D52" s="108"/>
      <c r="E52" s="109" t="str">
        <f>H17</f>
        <v>Вольфсон О.Я. (ВК, г. Омск)</v>
      </c>
      <c r="F52" s="109"/>
      <c r="G52" s="109"/>
      <c r="H52" s="109" t="str">
        <f>H18</f>
        <v>Тиганова И.А. (ВК, г. Екатеринбург)</v>
      </c>
      <c r="I52" s="109"/>
      <c r="J52" s="110"/>
      <c r="K52" s="110"/>
      <c r="L52" s="110"/>
    </row>
  </sheetData>
  <mergeCells count="29">
    <mergeCell ref="A47:E47"/>
    <mergeCell ref="F47:L47"/>
    <mergeCell ref="A52:D52"/>
    <mergeCell ref="E52:G52"/>
    <mergeCell ref="H52:I52"/>
    <mergeCell ref="J52:L52"/>
    <mergeCell ref="I16:L16"/>
    <mergeCell ref="A37:D37"/>
    <mergeCell ref="H37:L37"/>
    <mergeCell ref="A46:D46"/>
    <mergeCell ref="E46:G46"/>
    <mergeCell ref="H46:I46"/>
    <mergeCell ref="J46:L46"/>
    <mergeCell ref="A11:L11"/>
    <mergeCell ref="A12:L12"/>
    <mergeCell ref="A13:D13"/>
    <mergeCell ref="A14:D14"/>
    <mergeCell ref="A15:H15"/>
    <mergeCell ref="I15:L15"/>
    <mergeCell ref="A6:L6"/>
    <mergeCell ref="A7:L7"/>
    <mergeCell ref="A8:L8"/>
    <mergeCell ref="A9:L9"/>
    <mergeCell ref="A10:L10"/>
    <mergeCell ref="A1:L1"/>
    <mergeCell ref="A2:L2"/>
    <mergeCell ref="A3:L3"/>
    <mergeCell ref="A4:L4"/>
    <mergeCell ref="A5:L5"/>
  </mergeCells>
  <printOptions horizontalCentered="1"/>
  <pageMargins left="0.196527777777778" right="0.196527777777778" top="0.64583333333333304" bottom="0.59027777777777801" header="0.21319444444444399" footer="0.118055555555556"/>
  <pageSetup paperSize="9" scale="57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2022-06-01T11:01:19Z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