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Критериум!$A$1:$AA$46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7" i="91" l="1"/>
  <c r="L46" i="91" l="1"/>
  <c r="F46" i="91"/>
  <c r="X23" i="91" l="1"/>
  <c r="AA38" i="91" l="1"/>
  <c r="AA37" i="91"/>
  <c r="AA36" i="91"/>
  <c r="AA35" i="91"/>
  <c r="AA34" i="91"/>
  <c r="AA33" i="91"/>
  <c r="AA32" i="91"/>
  <c r="X35" i="91"/>
  <c r="X38" i="91"/>
  <c r="X37" i="91"/>
  <c r="X36" i="91"/>
  <c r="X34" i="91" l="1"/>
  <c r="X33" i="91" s="1"/>
  <c r="W46" i="91"/>
  <c r="X24" i="91"/>
  <c r="X25" i="91"/>
  <c r="X26" i="91"/>
</calcChain>
</file>

<file path=xl/sharedStrings.xml><?xml version="1.0" encoding="utf-8"?>
<sst xmlns="http://schemas.openxmlformats.org/spreadsheetml/2006/main" count="99" uniqueCount="87">
  <si>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</si>
  <si>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</si>
  <si>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</si>
  <si>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</si>
  <si>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</si>
  <si>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</si>
  <si>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</si>
  <si>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</si>
  <si>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</si>
  <si>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</si>
  <si>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</si>
  <si>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</si>
  <si>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</si>
  <si>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</si>
  <si>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</si>
  <si>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</si>
  <si>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</si>
  <si>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</si>
  <si>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</si>
  <si>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</si>
  <si>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</si>
  <si>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</si>
  <si>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</si>
  <si>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</si>
  <si>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</si>
  <si>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</si>
  <si>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</si>
  <si>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</si>
  <si>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</si>
  <si>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</si>
  <si>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</si>
  <si>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</si>
  <si>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</si>
  <si>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</si>
  <si>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</si>
  <si>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</si>
  <si>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</si>
  <si>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</si>
  <si>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</si>
  <si>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</si>
  <si>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</si>
  <si>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</si>
  <si>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</si>
  <si>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</si>
  <si>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</si>
  <si>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</si>
  <si>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/>
  </si>
  <si>
    <t>№ ВРВС: 0080721811С</t>
  </si>
  <si>
    <t>НАЗВАНИЕ ТРАССЫ / РЕГ. НОМЕР: Лыжный СК с освещенной лыжероллерной трассой/ 0065515</t>
  </si>
  <si>
    <t>СУММА ПОЛОЖИТЕЛЬНЫХ ПЕРЕПАДОВ ВЫСОТЫ НА ДИСТАНЦИИ (ТС): 480</t>
  </si>
  <si>
    <t>ПОПОВА Е.В. (ВК, г. ВОРОНЕЖ)</t>
  </si>
  <si>
    <t>СУДЬЯ НА ФИНИШЕ</t>
  </si>
  <si>
    <t>2 СР</t>
  </si>
  <si>
    <t>3 СР</t>
  </si>
  <si>
    <t>ВСЕРОССИЙСКИЕ СОРЕВНОВАНИЯ</t>
  </si>
  <si>
    <t>ЕЛИФЕРОВ А.В. (ВК, г. ВОРОНЕЖ)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</si>
  <si>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</si>
  <si>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ДАТА ПРОВЕДЕНИЯ: 06 июня 2022 года</t>
  </si>
  <si>
    <t>№ ЕКП 2022: 5086</t>
  </si>
  <si>
    <t>СМОРОДИНОВ А.С. (1 СК, г. ВОРОНЕЖ)</t>
  </si>
  <si>
    <t>Температура: +18</t>
  </si>
  <si>
    <t>Влажность: 56%</t>
  </si>
  <si>
    <t>Осадки: ясно</t>
  </si>
  <si>
    <t>Ветер: 3,0 м/с (с/з)</t>
  </si>
  <si>
    <t>1,5 км/15</t>
  </si>
  <si>
    <t>Женщины</t>
  </si>
  <si>
    <t xml:space="preserve">НАЧАЛО ГОНКИ: 13ч 50м </t>
  </si>
  <si>
    <t>ОКОНЧАНИЕ ГОНКИ: 14ч 30м</t>
  </si>
  <si>
    <t>КРЫЛОВА Седа</t>
  </si>
  <si>
    <t>16.09.1994</t>
  </si>
  <si>
    <t>Санкт-Петербург, Краснодарский край</t>
  </si>
  <si>
    <t>СЫРАДОЕВА Маргарита</t>
  </si>
  <si>
    <t>06.04.1995</t>
  </si>
  <si>
    <t>Санкт-Петербург, Псковская область</t>
  </si>
  <si>
    <t>ЧЕРНЫШОВА Галина</t>
  </si>
  <si>
    <t>21.11.1993</t>
  </si>
  <si>
    <t>Санкт-Петербург, Воронежская область</t>
  </si>
  <si>
    <t>СЪЕДИНА Александра</t>
  </si>
  <si>
    <t>01.07.1993</t>
  </si>
  <si>
    <t>Санкт-Петербург, Хабаровский край</t>
  </si>
  <si>
    <t>КУЗНЕЦОВА Ирина</t>
  </si>
  <si>
    <t>28.02.1998</t>
  </si>
  <si>
    <t>БОЧКОВА Ксения</t>
  </si>
  <si>
    <t>12.02.2003</t>
  </si>
  <si>
    <t>Москва</t>
  </si>
  <si>
    <t>КРАХИНА Виктория</t>
  </si>
  <si>
    <t>30.01.1997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</si>
</sst>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3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4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0" fontId="18" fillId="0" borderId="36" xfId="9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1" fontId="18" fillId="0" borderId="36" xfId="9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842726</xdr:colOff>
      <xdr:row>0</xdr:row>
      <xdr:rowOff>65012</xdr:rowOff>
    </xdr:from>
    <xdr:to>
      <xdr:col>26</xdr:col>
      <xdr:colOff>1041661</xdr:colOff>
      <xdr:row>5</xdr:row>
      <xdr:rowOff>105455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6320" y="65012"/>
          <a:ext cx="1079996" cy="1137519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>
    <xdr:from>
      <xdr:col>24</xdr:col>
      <xdr:colOff>272140</xdr:colOff>
      <xdr:row>0</xdr:row>
      <xdr:rowOff>149680</xdr:rowOff>
    </xdr:from>
    <xdr:to>
      <xdr:col>25</xdr:col>
      <xdr:colOff>570151</xdr:colOff>
      <xdr:row>3</xdr:row>
      <xdr:rowOff>244929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627676" y="149680"/>
          <a:ext cx="991975" cy="843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view="pageBreakPreview" zoomScale="70" zoomScaleNormal="90" zoomScaleSheetLayoutView="70" workbookViewId="0">
      <selection activeCell="AC27" sqref="AC27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70" customWidth="1"/>
    <col min="6" max="6" width="8.85546875" style="1" customWidth="1"/>
    <col min="7" max="7" width="28.42578125" style="1" customWidth="1"/>
    <col min="8" max="22" width="3.7109375" style="1" customWidth="1"/>
    <col min="23" max="23" width="19.28515625" style="1" customWidth="1"/>
    <col min="24" max="24" width="10.28515625" style="1" customWidth="1"/>
    <col min="25" max="25" width="10.42578125" style="1" customWidth="1"/>
    <col min="26" max="26" width="13.140625" style="1" customWidth="1"/>
    <col min="27" max="27" width="18.7109375" style="1" customWidth="1"/>
    <col min="28" max="16384" width="9.140625" style="1"/>
  </cols>
  <sheetData>
    <row r="1" spans="1:27" ht="15.75" customHeight="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1:27" ht="21" x14ac:dyDescent="0.2">
      <c r="A2" s="135" t="s">
        <v>45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21" x14ac:dyDescent="0.2">
      <c r="A3" s="135" t="s">
        <v>10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1:27" ht="21" x14ac:dyDescent="0.2">
      <c r="A4" s="135" t="s">
        <v>25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</row>
    <row r="5" spans="1:27" ht="9" customHeight="1" x14ac:dyDescent="0.2">
      <c r="A5" s="135" t="s">
        <v>46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1:27" s="2" customFormat="1" ht="20.25" customHeight="1" x14ac:dyDescent="0.2">
      <c r="A6" s="136" t="s">
        <v>54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</row>
    <row r="7" spans="1:27" s="2" customFormat="1" ht="18" customHeight="1" x14ac:dyDescent="0.2">
      <c r="A7" s="114" t="s">
        <v>16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s="2" customFormat="1" ht="3" customHeight="1" thickBot="1" x14ac:dyDescent="0.25">
      <c r="A8" s="114" t="s">
        <v>46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24" customHeight="1" thickTop="1" x14ac:dyDescent="0.2">
      <c r="A9" s="137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9"/>
    </row>
    <row r="10" spans="1:27" ht="18" customHeight="1" x14ac:dyDescent="0.2">
      <c r="A10" s="120" t="s">
        <v>40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</row>
    <row r="11" spans="1:27" ht="19.5" customHeight="1" x14ac:dyDescent="0.2">
      <c r="A11" s="120" t="s">
        <v>65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</row>
    <row r="12" spans="1:27" ht="3.75" customHeight="1" x14ac:dyDescent="0.2">
      <c r="A12" s="109" t="s">
        <v>46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1"/>
    </row>
    <row r="13" spans="1:27" ht="15.75" x14ac:dyDescent="0.2">
      <c r="A13" s="33" t="s">
        <v>56</v>
      </c>
      <c r="B13" s="19"/>
      <c r="C13" s="58"/>
      <c r="D13" s="57"/>
      <c r="E13" s="59"/>
      <c r="F13" s="4"/>
      <c r="G13" s="75" t="s">
        <v>66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5"/>
      <c r="AA13" s="46" t="s">
        <v>47</v>
      </c>
    </row>
    <row r="14" spans="1:27" ht="15.75" x14ac:dyDescent="0.2">
      <c r="A14" s="16" t="s">
        <v>57</v>
      </c>
      <c r="B14" s="12"/>
      <c r="C14" s="12"/>
      <c r="D14" s="72"/>
      <c r="E14" s="60"/>
      <c r="F14" s="5"/>
      <c r="G14" s="76" t="s">
        <v>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7"/>
      <c r="AA14" s="48" t="s">
        <v>58</v>
      </c>
    </row>
    <row r="15" spans="1:27" ht="15" x14ac:dyDescent="0.2">
      <c r="A15" s="142" t="s">
        <v>9</v>
      </c>
      <c r="B15" s="143"/>
      <c r="C15" s="143"/>
      <c r="D15" s="143"/>
      <c r="E15" s="143"/>
      <c r="F15" s="143"/>
      <c r="G15" s="144"/>
      <c r="H15" s="145" t="s">
        <v>1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6"/>
    </row>
    <row r="16" spans="1:27" ht="15" x14ac:dyDescent="0.2">
      <c r="A16" s="17" t="s">
        <v>18</v>
      </c>
      <c r="B16" s="34"/>
      <c r="C16" s="34"/>
      <c r="D16" s="10"/>
      <c r="E16" s="61"/>
      <c r="F16" s="10"/>
      <c r="G16" s="11" t="s">
        <v>46</v>
      </c>
      <c r="H16" s="9" t="s">
        <v>48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6"/>
      <c r="AA16" s="18"/>
    </row>
    <row r="17" spans="1:27" ht="15" x14ac:dyDescent="0.2">
      <c r="A17" s="17" t="s">
        <v>19</v>
      </c>
      <c r="B17" s="26"/>
      <c r="C17" s="26"/>
      <c r="D17" s="7"/>
      <c r="E17" s="62"/>
      <c r="F17" s="7"/>
      <c r="G17" s="8" t="s">
        <v>55</v>
      </c>
      <c r="H17" s="9" t="s">
        <v>38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6"/>
      <c r="AA17" s="18"/>
    </row>
    <row r="18" spans="1:27" ht="15" x14ac:dyDescent="0.2">
      <c r="A18" s="17" t="s">
        <v>20</v>
      </c>
      <c r="B18" s="34"/>
      <c r="C18" s="34"/>
      <c r="D18" s="8"/>
      <c r="E18" s="61"/>
      <c r="F18" s="10"/>
      <c r="G18" s="8" t="s">
        <v>50</v>
      </c>
      <c r="H18" s="9" t="s">
        <v>49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18"/>
    </row>
    <row r="19" spans="1:27" ht="16.5" thickBot="1" x14ac:dyDescent="0.25">
      <c r="A19" s="37" t="s">
        <v>15</v>
      </c>
      <c r="B19" s="24"/>
      <c r="C19" s="24"/>
      <c r="D19" s="23"/>
      <c r="E19" s="63"/>
      <c r="F19" s="36"/>
      <c r="G19" s="23" t="s">
        <v>59</v>
      </c>
      <c r="H19" s="38" t="s">
        <v>39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56">
        <v>22.5</v>
      </c>
      <c r="AA19" s="40" t="s">
        <v>64</v>
      </c>
    </row>
    <row r="20" spans="1:27" ht="6.75" customHeight="1" thickTop="1" thickBot="1" x14ac:dyDescent="0.25">
      <c r="A20" s="21"/>
      <c r="B20" s="20"/>
      <c r="C20" s="20"/>
      <c r="D20" s="21"/>
      <c r="E20" s="6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35" customFormat="1" ht="21.75" customHeight="1" thickTop="1" x14ac:dyDescent="0.2">
      <c r="A21" s="147" t="s">
        <v>7</v>
      </c>
      <c r="B21" s="112" t="s">
        <v>12</v>
      </c>
      <c r="C21" s="112" t="s">
        <v>43</v>
      </c>
      <c r="D21" s="112" t="s">
        <v>2</v>
      </c>
      <c r="E21" s="140" t="s">
        <v>37</v>
      </c>
      <c r="F21" s="112" t="s">
        <v>8</v>
      </c>
      <c r="G21" s="112" t="s">
        <v>13</v>
      </c>
      <c r="H21" s="115" t="s">
        <v>17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2" t="s">
        <v>42</v>
      </c>
      <c r="X21" s="112" t="s">
        <v>26</v>
      </c>
      <c r="Y21" s="112" t="s">
        <v>27</v>
      </c>
      <c r="Z21" s="116" t="s">
        <v>24</v>
      </c>
      <c r="AA21" s="118" t="s">
        <v>14</v>
      </c>
    </row>
    <row r="22" spans="1:27" s="35" customFormat="1" ht="18" customHeight="1" x14ac:dyDescent="0.2">
      <c r="A22" s="148"/>
      <c r="B22" s="113"/>
      <c r="C22" s="113"/>
      <c r="D22" s="113"/>
      <c r="E22" s="141"/>
      <c r="F22" s="113"/>
      <c r="G22" s="113"/>
      <c r="H22" s="97">
        <v>1</v>
      </c>
      <c r="I22" s="97">
        <v>2</v>
      </c>
      <c r="J22" s="97">
        <v>3</v>
      </c>
      <c r="K22" s="97">
        <v>4</v>
      </c>
      <c r="L22" s="97">
        <v>5</v>
      </c>
      <c r="M22" s="97">
        <v>6</v>
      </c>
      <c r="N22" s="97">
        <v>7</v>
      </c>
      <c r="O22" s="97">
        <v>8</v>
      </c>
      <c r="P22" s="97">
        <v>9</v>
      </c>
      <c r="Q22" s="97">
        <v>10</v>
      </c>
      <c r="R22" s="97">
        <v>11</v>
      </c>
      <c r="S22" s="97">
        <v>12</v>
      </c>
      <c r="T22" s="97">
        <v>13</v>
      </c>
      <c r="U22" s="97">
        <v>14</v>
      </c>
      <c r="V22" s="97">
        <v>15</v>
      </c>
      <c r="W22" s="113"/>
      <c r="X22" s="113"/>
      <c r="Y22" s="113"/>
      <c r="Z22" s="117"/>
      <c r="AA22" s="119"/>
    </row>
    <row r="23" spans="1:27" s="3" customFormat="1" ht="30.75" customHeight="1" x14ac:dyDescent="0.2">
      <c r="A23" s="41">
        <v>1</v>
      </c>
      <c r="B23" s="42">
        <v>16</v>
      </c>
      <c r="C23" s="71">
        <v>10013919985</v>
      </c>
      <c r="D23" s="43" t="s">
        <v>68</v>
      </c>
      <c r="E23" s="65" t="s">
        <v>69</v>
      </c>
      <c r="F23" s="44" t="s">
        <v>23</v>
      </c>
      <c r="G23" s="89" t="s">
        <v>70</v>
      </c>
      <c r="H23" s="30">
        <v>1</v>
      </c>
      <c r="I23" s="30">
        <v>2</v>
      </c>
      <c r="J23" s="30">
        <v>5</v>
      </c>
      <c r="K23" s="30">
        <v>5</v>
      </c>
      <c r="L23" s="30">
        <v>5</v>
      </c>
      <c r="M23" s="30">
        <v>5</v>
      </c>
      <c r="N23" s="30">
        <v>3</v>
      </c>
      <c r="O23" s="30">
        <v>5</v>
      </c>
      <c r="P23" s="30">
        <v>5</v>
      </c>
      <c r="Q23" s="30">
        <v>5</v>
      </c>
      <c r="R23" s="30">
        <v>5</v>
      </c>
      <c r="S23" s="30">
        <v>5</v>
      </c>
      <c r="T23" s="30">
        <v>5</v>
      </c>
      <c r="U23" s="30">
        <v>5</v>
      </c>
      <c r="V23" s="30">
        <v>5</v>
      </c>
      <c r="W23" s="30">
        <v>1</v>
      </c>
      <c r="X23" s="30">
        <f>SUM(H23:V23)</f>
        <v>66</v>
      </c>
      <c r="Y23" s="30"/>
      <c r="Z23" s="31"/>
      <c r="AA23" s="32"/>
    </row>
    <row r="24" spans="1:27" s="3" customFormat="1" ht="30.75" customHeight="1" x14ac:dyDescent="0.2">
      <c r="A24" s="41">
        <v>2</v>
      </c>
      <c r="B24" s="42">
        <v>13</v>
      </c>
      <c r="C24" s="71">
        <v>10008696537</v>
      </c>
      <c r="D24" s="43" t="s">
        <v>71</v>
      </c>
      <c r="E24" s="65" t="s">
        <v>72</v>
      </c>
      <c r="F24" s="44" t="s">
        <v>23</v>
      </c>
      <c r="G24" s="89" t="s">
        <v>73</v>
      </c>
      <c r="H24" s="30">
        <v>3</v>
      </c>
      <c r="I24" s="30"/>
      <c r="J24" s="30">
        <v>2</v>
      </c>
      <c r="K24" s="30">
        <v>3</v>
      </c>
      <c r="L24" s="30">
        <v>3</v>
      </c>
      <c r="M24" s="30">
        <v>3</v>
      </c>
      <c r="N24" s="30">
        <v>5</v>
      </c>
      <c r="O24" s="30">
        <v>3</v>
      </c>
      <c r="P24" s="30">
        <v>2</v>
      </c>
      <c r="Q24" s="30">
        <v>3</v>
      </c>
      <c r="R24" s="30">
        <v>2</v>
      </c>
      <c r="S24" s="30">
        <v>3</v>
      </c>
      <c r="T24" s="30">
        <v>3</v>
      </c>
      <c r="U24" s="30">
        <v>1</v>
      </c>
      <c r="V24" s="30">
        <v>3</v>
      </c>
      <c r="W24" s="30">
        <v>2</v>
      </c>
      <c r="X24" s="30">
        <f>SUM(H24:V24)</f>
        <v>39</v>
      </c>
      <c r="Y24" s="30"/>
      <c r="Z24" s="31"/>
      <c r="AA24" s="32"/>
    </row>
    <row r="25" spans="1:27" s="3" customFormat="1" ht="30.75" customHeight="1" x14ac:dyDescent="0.2">
      <c r="A25" s="41">
        <v>3</v>
      </c>
      <c r="B25" s="42">
        <v>14</v>
      </c>
      <c r="C25" s="71">
        <v>10010084849</v>
      </c>
      <c r="D25" s="43" t="s">
        <v>74</v>
      </c>
      <c r="E25" s="65" t="s">
        <v>75</v>
      </c>
      <c r="F25" s="44" t="s">
        <v>23</v>
      </c>
      <c r="G25" s="89" t="s">
        <v>76</v>
      </c>
      <c r="H25" s="30"/>
      <c r="I25" s="30">
        <v>5</v>
      </c>
      <c r="J25" s="30"/>
      <c r="K25" s="30">
        <v>1</v>
      </c>
      <c r="L25" s="30"/>
      <c r="M25" s="30">
        <v>2</v>
      </c>
      <c r="N25" s="30">
        <v>2</v>
      </c>
      <c r="O25" s="30">
        <v>2</v>
      </c>
      <c r="P25" s="30">
        <v>3</v>
      </c>
      <c r="Q25" s="30">
        <v>2</v>
      </c>
      <c r="R25" s="30">
        <v>1</v>
      </c>
      <c r="S25" s="30">
        <v>1</v>
      </c>
      <c r="T25" s="30">
        <v>2</v>
      </c>
      <c r="U25" s="30">
        <v>3</v>
      </c>
      <c r="V25" s="30">
        <v>2</v>
      </c>
      <c r="W25" s="30">
        <v>3</v>
      </c>
      <c r="X25" s="30">
        <f>SUM(H25:V25)</f>
        <v>26</v>
      </c>
      <c r="Y25" s="30"/>
      <c r="Z25" s="31"/>
      <c r="AA25" s="32"/>
    </row>
    <row r="26" spans="1:27" s="3" customFormat="1" ht="30.75" customHeight="1" x14ac:dyDescent="0.2">
      <c r="A26" s="41">
        <v>4</v>
      </c>
      <c r="B26" s="42">
        <v>22</v>
      </c>
      <c r="C26" s="71">
        <v>10091997915</v>
      </c>
      <c r="D26" s="43" t="s">
        <v>77</v>
      </c>
      <c r="E26" s="65" t="s">
        <v>78</v>
      </c>
      <c r="F26" s="44" t="s">
        <v>23</v>
      </c>
      <c r="G26" s="89" t="s">
        <v>79</v>
      </c>
      <c r="H26" s="30">
        <v>5</v>
      </c>
      <c r="I26" s="30">
        <v>1</v>
      </c>
      <c r="J26" s="30">
        <v>3</v>
      </c>
      <c r="K26" s="30"/>
      <c r="L26" s="30">
        <v>1</v>
      </c>
      <c r="M26" s="30"/>
      <c r="N26" s="30">
        <v>1</v>
      </c>
      <c r="O26" s="30">
        <v>1</v>
      </c>
      <c r="P26" s="30">
        <v>1</v>
      </c>
      <c r="Q26" s="30">
        <v>1</v>
      </c>
      <c r="R26" s="30">
        <v>3</v>
      </c>
      <c r="S26" s="30">
        <v>2</v>
      </c>
      <c r="T26" s="30">
        <v>1</v>
      </c>
      <c r="U26" s="30">
        <v>2</v>
      </c>
      <c r="V26" s="30">
        <v>1</v>
      </c>
      <c r="W26" s="30">
        <v>4</v>
      </c>
      <c r="X26" s="30">
        <f>SUM(H26:V26)</f>
        <v>23</v>
      </c>
      <c r="Y26" s="30"/>
      <c r="Z26" s="31"/>
      <c r="AA26" s="32"/>
    </row>
    <row r="27" spans="1:27" s="3" customFormat="1" ht="30.75" customHeight="1" x14ac:dyDescent="0.2">
      <c r="A27" s="41">
        <v>5</v>
      </c>
      <c r="B27" s="42">
        <v>15</v>
      </c>
      <c r="C27" s="71">
        <v>10023500858</v>
      </c>
      <c r="D27" s="43" t="s">
        <v>80</v>
      </c>
      <c r="E27" s="65" t="s">
        <v>81</v>
      </c>
      <c r="F27" s="44" t="s">
        <v>23</v>
      </c>
      <c r="G27" s="89" t="s">
        <v>73</v>
      </c>
      <c r="H27" s="30">
        <v>2</v>
      </c>
      <c r="I27" s="30">
        <v>3</v>
      </c>
      <c r="J27" s="30">
        <v>1</v>
      </c>
      <c r="K27" s="30">
        <v>2</v>
      </c>
      <c r="L27" s="30">
        <v>2</v>
      </c>
      <c r="M27" s="30">
        <v>1</v>
      </c>
      <c r="N27" s="30"/>
      <c r="O27" s="30"/>
      <c r="P27" s="30"/>
      <c r="Q27" s="30"/>
      <c r="R27" s="30"/>
      <c r="S27" s="30"/>
      <c r="T27" s="30"/>
      <c r="U27" s="30"/>
      <c r="V27" s="30"/>
      <c r="W27" s="30">
        <v>5</v>
      </c>
      <c r="X27" s="30">
        <f>SUM(H27:V27)</f>
        <v>11</v>
      </c>
      <c r="Y27" s="30"/>
      <c r="Z27" s="31"/>
      <c r="AA27" s="32"/>
    </row>
    <row r="28" spans="1:27" s="3" customFormat="1" ht="30.75" customHeight="1" x14ac:dyDescent="0.2">
      <c r="A28" s="41">
        <v>6</v>
      </c>
      <c r="B28" s="42">
        <v>24</v>
      </c>
      <c r="C28" s="71">
        <v>10058291324</v>
      </c>
      <c r="D28" s="43" t="s">
        <v>82</v>
      </c>
      <c r="E28" s="65" t="s">
        <v>83</v>
      </c>
      <c r="F28" s="44" t="s">
        <v>41</v>
      </c>
      <c r="G28" s="89" t="s">
        <v>84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>
        <v>6</v>
      </c>
      <c r="X28" s="30"/>
      <c r="Y28" s="30"/>
      <c r="Z28" s="31"/>
      <c r="AA28" s="32"/>
    </row>
    <row r="29" spans="1:27" s="3" customFormat="1" ht="30.75" customHeight="1" thickBot="1" x14ac:dyDescent="0.25">
      <c r="A29" s="98">
        <v>7</v>
      </c>
      <c r="B29" s="99">
        <v>6</v>
      </c>
      <c r="C29" s="100">
        <v>10097029787</v>
      </c>
      <c r="D29" s="101" t="s">
        <v>85</v>
      </c>
      <c r="E29" s="102" t="s">
        <v>86</v>
      </c>
      <c r="F29" s="103" t="s">
        <v>34</v>
      </c>
      <c r="G29" s="104" t="s">
        <v>44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6">
        <v>7</v>
      </c>
      <c r="X29" s="106"/>
      <c r="Y29" s="106"/>
      <c r="Z29" s="107"/>
      <c r="AA29" s="108"/>
    </row>
    <row r="30" spans="1:27" ht="8.25" customHeight="1" thickTop="1" thickBot="1" x14ac:dyDescent="0.25">
      <c r="A30" s="21"/>
      <c r="B30" s="20"/>
      <c r="C30" s="20"/>
      <c r="D30" s="21"/>
      <c r="E30" s="6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5.75" thickTop="1" x14ac:dyDescent="0.2">
      <c r="A31" s="133" t="s">
        <v>5</v>
      </c>
      <c r="B31" s="131"/>
      <c r="C31" s="131"/>
      <c r="D31" s="131"/>
      <c r="E31" s="87"/>
      <c r="F31" s="87"/>
      <c r="G31" s="87"/>
      <c r="H31" s="131" t="s">
        <v>6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</row>
    <row r="32" spans="1:27" ht="15" x14ac:dyDescent="0.2">
      <c r="A32" s="88" t="s">
        <v>60</v>
      </c>
      <c r="B32" s="26"/>
      <c r="C32" s="84"/>
      <c r="D32" s="19"/>
      <c r="E32" s="66"/>
      <c r="F32" s="19"/>
      <c r="G32" s="50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28" t="s">
        <v>35</v>
      </c>
      <c r="X32" s="54">
        <v>3</v>
      </c>
      <c r="Y32" s="49"/>
      <c r="Z32" s="90" t="s">
        <v>33</v>
      </c>
      <c r="AA32" s="91">
        <f>COUNTIF(F23:F29,"ЗМС")</f>
        <v>0</v>
      </c>
    </row>
    <row r="33" spans="1:27" ht="15" x14ac:dyDescent="0.2">
      <c r="A33" s="88" t="s">
        <v>61</v>
      </c>
      <c r="B33" s="26"/>
      <c r="C33" s="85"/>
      <c r="D33" s="25"/>
      <c r="E33" s="67"/>
      <c r="F33" s="25"/>
      <c r="G33" s="51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8" t="s">
        <v>28</v>
      </c>
      <c r="X33" s="54">
        <f>X34+X38</f>
        <v>7</v>
      </c>
      <c r="Y33" s="14"/>
      <c r="Z33" s="92" t="s">
        <v>21</v>
      </c>
      <c r="AA33" s="93">
        <f>COUNTIF(F23:F29,"МСМК")</f>
        <v>0</v>
      </c>
    </row>
    <row r="34" spans="1:27" ht="15" x14ac:dyDescent="0.2">
      <c r="A34" s="88" t="s">
        <v>62</v>
      </c>
      <c r="B34" s="26"/>
      <c r="C34" s="55"/>
      <c r="D34" s="25"/>
      <c r="E34" s="67"/>
      <c r="F34" s="25"/>
      <c r="G34" s="51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8" t="s">
        <v>29</v>
      </c>
      <c r="X34" s="54">
        <f>X35+X36+X37</f>
        <v>7</v>
      </c>
      <c r="Y34" s="14"/>
      <c r="Z34" s="92" t="s">
        <v>23</v>
      </c>
      <c r="AA34" s="93">
        <f>COUNTIF(F23:F29,"МС")</f>
        <v>5</v>
      </c>
    </row>
    <row r="35" spans="1:27" ht="15" x14ac:dyDescent="0.2">
      <c r="A35" s="88" t="s">
        <v>63</v>
      </c>
      <c r="B35" s="26"/>
      <c r="C35" s="55"/>
      <c r="D35" s="25"/>
      <c r="E35" s="67"/>
      <c r="F35" s="25"/>
      <c r="G35" s="5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28" t="s">
        <v>30</v>
      </c>
      <c r="X35" s="54">
        <f>COUNT(A23:A29)</f>
        <v>7</v>
      </c>
      <c r="Y35" s="14"/>
      <c r="Z35" s="92" t="s">
        <v>34</v>
      </c>
      <c r="AA35" s="93">
        <f>COUNTIF(F23:F29,"КМС")</f>
        <v>1</v>
      </c>
    </row>
    <row r="36" spans="1:27" ht="15" x14ac:dyDescent="0.2">
      <c r="A36" s="52"/>
      <c r="B36" s="7"/>
      <c r="C36" s="86"/>
      <c r="D36" s="25"/>
      <c r="E36" s="67"/>
      <c r="F36" s="25"/>
      <c r="G36" s="51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8" t="s">
        <v>31</v>
      </c>
      <c r="X36" s="54">
        <f>COUNTIF(A23:A29,"НФ")</f>
        <v>0</v>
      </c>
      <c r="Y36" s="14"/>
      <c r="Z36" s="92" t="s">
        <v>41</v>
      </c>
      <c r="AA36" s="93">
        <f>COUNTIF(F23:F29,"1 СР")</f>
        <v>1</v>
      </c>
    </row>
    <row r="37" spans="1:27" ht="15" x14ac:dyDescent="0.2">
      <c r="A37" s="29"/>
      <c r="B37" s="26"/>
      <c r="C37" s="55"/>
      <c r="D37" s="25"/>
      <c r="E37" s="67"/>
      <c r="F37" s="25"/>
      <c r="G37" s="51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8" t="s">
        <v>36</v>
      </c>
      <c r="X37" s="54">
        <f>COUNTIF(A23:A29,"ДСКВ")</f>
        <v>0</v>
      </c>
      <c r="Y37" s="14"/>
      <c r="Z37" s="92" t="s">
        <v>52</v>
      </c>
      <c r="AA37" s="93">
        <f>COUNTIF(F23:F29,"2 СР")</f>
        <v>0</v>
      </c>
    </row>
    <row r="38" spans="1:27" ht="15" x14ac:dyDescent="0.2">
      <c r="A38" s="29"/>
      <c r="B38" s="26"/>
      <c r="C38" s="55"/>
      <c r="D38" s="25"/>
      <c r="E38" s="67"/>
      <c r="F38" s="25"/>
      <c r="G38" s="51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8" t="s">
        <v>32</v>
      </c>
      <c r="X38" s="94">
        <f>COUNTIF(A23:A29,"НС")</f>
        <v>0</v>
      </c>
      <c r="Y38" s="14"/>
      <c r="Z38" s="95" t="s">
        <v>53</v>
      </c>
      <c r="AA38" s="96">
        <f>COUNTIF(F23:F29,"3 СР")</f>
        <v>0</v>
      </c>
    </row>
    <row r="39" spans="1:27" ht="4.5" customHeight="1" x14ac:dyDescent="0.2">
      <c r="A39" s="52"/>
      <c r="B39" s="15"/>
      <c r="C39" s="15"/>
      <c r="D39" s="7"/>
      <c r="E39" s="6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3"/>
    </row>
    <row r="40" spans="1:27" ht="15.75" x14ac:dyDescent="0.2">
      <c r="A40" s="129" t="s">
        <v>3</v>
      </c>
      <c r="B40" s="130"/>
      <c r="C40" s="130"/>
      <c r="D40" s="130"/>
      <c r="E40" s="130"/>
      <c r="F40" s="130" t="s">
        <v>11</v>
      </c>
      <c r="G40" s="130"/>
      <c r="H40" s="130"/>
      <c r="I40" s="130"/>
      <c r="J40" s="130"/>
      <c r="K40" s="130"/>
      <c r="L40" s="130" t="s">
        <v>4</v>
      </c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 t="s">
        <v>51</v>
      </c>
      <c r="X40" s="130"/>
      <c r="Y40" s="130"/>
      <c r="Z40" s="130"/>
      <c r="AA40" s="134"/>
    </row>
    <row r="41" spans="1:27" s="81" customFormat="1" ht="15.75" x14ac:dyDescent="0.2">
      <c r="A41" s="77"/>
      <c r="B41" s="78"/>
      <c r="C41" s="78"/>
      <c r="D41" s="78"/>
      <c r="E41" s="78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80"/>
    </row>
    <row r="42" spans="1:27" s="81" customFormat="1" ht="15.75" x14ac:dyDescent="0.2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82"/>
    </row>
    <row r="43" spans="1:27" x14ac:dyDescent="0.2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74"/>
      <c r="X43" s="126"/>
      <c r="Y43" s="126"/>
      <c r="Z43" s="126"/>
      <c r="AA43" s="127"/>
    </row>
    <row r="44" spans="1:27" x14ac:dyDescent="0.2">
      <c r="A44" s="73"/>
      <c r="B44" s="74"/>
      <c r="C44" s="74"/>
      <c r="D44" s="74"/>
      <c r="E44" s="69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83"/>
    </row>
    <row r="45" spans="1:27" x14ac:dyDescent="0.2">
      <c r="A45" s="73"/>
      <c r="B45" s="74"/>
      <c r="C45" s="74"/>
      <c r="D45" s="74"/>
      <c r="E45" s="69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83"/>
    </row>
    <row r="46" spans="1:27" ht="16.5" thickBot="1" x14ac:dyDescent="0.25">
      <c r="A46" s="123" t="s">
        <v>46</v>
      </c>
      <c r="B46" s="124"/>
      <c r="C46" s="124"/>
      <c r="D46" s="124"/>
      <c r="E46" s="124"/>
      <c r="F46" s="124" t="str">
        <f>G17</f>
        <v>ЕЛИФЕРОВ А.В. (ВК, г. ВОРОНЕЖ)</v>
      </c>
      <c r="G46" s="124"/>
      <c r="H46" s="124"/>
      <c r="I46" s="124"/>
      <c r="J46" s="124"/>
      <c r="K46" s="124"/>
      <c r="L46" s="124" t="str">
        <f>G18</f>
        <v>ПОПОВА Е.В. (ВК, г. ВОРОНЕЖ)</v>
      </c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 t="str">
        <f>G19</f>
        <v>СМОРОДИНОВ А.С. (1 СК, г. ВОРОНЕЖ)</v>
      </c>
      <c r="X46" s="124"/>
      <c r="Y46" s="124"/>
      <c r="Z46" s="124"/>
      <c r="AA46" s="128"/>
    </row>
    <row r="47" spans="1:27" ht="13.5" thickTop="1" x14ac:dyDescent="0.2"/>
  </sheetData>
  <sortState ref="B23:AC32">
    <sortCondition descending="1" ref="X23:X32"/>
  </sortState>
  <mergeCells count="40">
    <mergeCell ref="A1:AA1"/>
    <mergeCell ref="A2:AA2"/>
    <mergeCell ref="A3:AA3"/>
    <mergeCell ref="A4:AA4"/>
    <mergeCell ref="Y21:Y22"/>
    <mergeCell ref="A6:AA6"/>
    <mergeCell ref="A7:AA7"/>
    <mergeCell ref="A9:AA9"/>
    <mergeCell ref="D21:D22"/>
    <mergeCell ref="E21:E22"/>
    <mergeCell ref="F21:F22"/>
    <mergeCell ref="G21:G22"/>
    <mergeCell ref="A15:G15"/>
    <mergeCell ref="H15:AA15"/>
    <mergeCell ref="A21:A22"/>
    <mergeCell ref="A5:AA5"/>
    <mergeCell ref="A40:E40"/>
    <mergeCell ref="H31:AA31"/>
    <mergeCell ref="A31:D31"/>
    <mergeCell ref="F40:K40"/>
    <mergeCell ref="L40:V40"/>
    <mergeCell ref="W40:AA40"/>
    <mergeCell ref="A46:E46"/>
    <mergeCell ref="A43:E43"/>
    <mergeCell ref="F43:V43"/>
    <mergeCell ref="X43:AA43"/>
    <mergeCell ref="F46:K46"/>
    <mergeCell ref="L46:V46"/>
    <mergeCell ref="W46:AA46"/>
    <mergeCell ref="A12:AA12"/>
    <mergeCell ref="B21:B22"/>
    <mergeCell ref="C21:C22"/>
    <mergeCell ref="A8:AA8"/>
    <mergeCell ref="H21:V21"/>
    <mergeCell ref="W21:W22"/>
    <mergeCell ref="X21:X22"/>
    <mergeCell ref="Z21:Z22"/>
    <mergeCell ref="AA21:AA22"/>
    <mergeCell ref="A10:AA10"/>
    <mergeCell ref="A11:AA11"/>
  </mergeCells>
  <conditionalFormatting sqref="W1:W14 W16:W1048576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2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2022-06-20T13:38:04Z</dcterms:modified>
</cp:coreProperties>
</file>