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КР 2 этап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время'!$A$1:$K$49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9" i="2" l="1"/>
  <c r="K41" i="2" l="1"/>
  <c r="K40" i="2"/>
  <c r="K39" i="2"/>
  <c r="K38" i="2"/>
  <c r="I38" i="2"/>
  <c r="H49" i="2" l="1"/>
  <c r="E49" i="2"/>
  <c r="I41" i="2"/>
  <c r="I40" i="2"/>
  <c r="I39" i="2"/>
  <c r="K37" i="2"/>
  <c r="K36" i="2"/>
  <c r="K35" i="2"/>
  <c r="I37" i="2" l="1"/>
  <c r="I36" i="2" s="1"/>
</calcChain>
</file>

<file path=xl/sharedStrings.xml><?xml version="1.0" encoding="utf-8"?>
<sst xmlns="http://schemas.openxmlformats.org/spreadsheetml/2006/main" count="119" uniqueCount="97">
  <si>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</si>
  <si>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</si>
  <si>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</si>
  <si>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</si>
  <si>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</si>
  <si>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</si>
  <si>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</si>
  <si>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</si>
  <si>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</si>
  <si>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</si>
  <si>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</si>
  <si>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</si>
  <si>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</si>
  <si>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</si>
  <si>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</si>
  <si>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</si>
  <si>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</si>
  <si>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</si>
  <si>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</si>
  <si>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</si>
  <si>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</si>
  <si>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</si>
  <si>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</si>
  <si>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</si>
  <si>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</si>
  <si>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</si>
  <si>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</si>
  <si>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</si>
  <si>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</si>
  <si>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</si>
  <si>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</si>
  <si>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</si>
  <si>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</si>
  <si>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</si>
  <si>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</si>
  <si>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</si>
  <si>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</si>
  <si>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</si>
  <si>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</si>
  <si>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</si>
  <si>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</si>
  <si>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</si>
  <si>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</si>
  <si>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</si>
  <si>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</si>
  <si>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</si>
  <si>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</si>
  <si>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</si>
  <si>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</si>
  <si>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</si>
  <si>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</si>
  <si>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</si>
  <si>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</si>
  <si>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</si>
  <si>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</si>
  <si>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</si>
  <si>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</si>
  <si>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</si>
  <si>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Девушки 13-14 лет</t>
  </si>
  <si>
    <t xml:space="preserve"> ДАТА ПРОВЕДЕНИЯ: 07 апреля 2022 года </t>
  </si>
  <si>
    <t>Зеленина Кира</t>
  </si>
  <si>
    <t>ГБУ РМ"СШОР по велоспорту"</t>
  </si>
  <si>
    <t>Бусарова Дарья</t>
  </si>
  <si>
    <t>Богачева Виктория</t>
  </si>
  <si>
    <t>Шидловская Ярослава</t>
  </si>
  <si>
    <t>Москва</t>
  </si>
  <si>
    <t>ГБУ "СШОР "Нагорная" Москомспорта</t>
  </si>
  <si>
    <t>Карпова Анастасия</t>
  </si>
  <si>
    <t>Кручинкина Лилия</t>
  </si>
  <si>
    <t>Адмакина Анна</t>
  </si>
  <si>
    <t>Захарова Анастасия</t>
  </si>
  <si>
    <t>Павленко Эвелина</t>
  </si>
  <si>
    <t>Санкт-Петербург</t>
  </si>
  <si>
    <t>СПб ГБПОУ "Олимпийские надежды"</t>
  </si>
  <si>
    <t>Крищук Тамара</t>
  </si>
  <si>
    <t>ГБУ БО СШОР "Русь"</t>
  </si>
  <si>
    <t>Шкилева Софья</t>
  </si>
  <si>
    <t>Минспорт РО</t>
  </si>
  <si>
    <t>06.11.2008</t>
  </si>
  <si>
    <t>03.04.2008</t>
  </si>
  <si>
    <t>12.03.2008</t>
  </si>
  <si>
    <t>16.09.2009</t>
  </si>
  <si>
    <t>30.10.2009</t>
  </si>
  <si>
    <t>01.11.2009</t>
  </si>
  <si>
    <t>19.11.2009</t>
  </si>
  <si>
    <t>07.11.2008</t>
  </si>
  <si>
    <t>03.12.2009</t>
  </si>
  <si>
    <t>26.01.2009</t>
  </si>
  <si>
    <t>31.01.2008</t>
  </si>
  <si>
    <t>Температура: +18</t>
  </si>
  <si>
    <r>
      <t xml:space="preserve">НАЧАЛО ГОНКИ: </t>
    </r>
    <r>
      <rPr>
        <sz val="11"/>
        <rFont val="Calibri"/>
        <family val="2"/>
        <charset val="204"/>
      </rPr>
      <t>16ч 25м</t>
    </r>
  </si>
  <si>
    <t>Республика Мордовия</t>
  </si>
  <si>
    <t>Брянская область</t>
  </si>
  <si>
    <t>Ростовская область</t>
  </si>
  <si>
    <t>№ ЕКП 2022: 4684</t>
  </si>
  <si>
    <t>1 сп.юн.р.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</si>
  <si>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19ч 00м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</si>
</sst>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36" xfId="0" applyNumberFormat="1" applyFont="1" applyFill="1" applyBorder="1" applyAlignment="1">
      <alignment horizontal="center" vertical="center"/>
    </xf>
    <xf numFmtId="0" fontId="20" fillId="0" borderId="24" xfId="2" applyFont="1" applyBorder="1" applyAlignment="1">
      <alignment horizontal="center" vertical="center"/>
    </xf>
    <xf numFmtId="0" fontId="20" fillId="0" borderId="36" xfId="2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165" fontId="21" fillId="0" borderId="24" xfId="0" applyNumberFormat="1" applyFont="1" applyFill="1" applyBorder="1" applyAlignment="1">
      <alignment horizontal="center" vertical="center"/>
    </xf>
    <xf numFmtId="165" fontId="21" fillId="0" borderId="36" xfId="0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O49"/>
  <sheetViews>
    <sheetView tabSelected="1" view="pageBreakPreview" topLeftCell="A4" zoomScaleNormal="100" zoomScaleSheetLayoutView="100" zoomScalePageLayoutView="95" workbookViewId="0">
      <selection activeCell="H14" sqref="H1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7.42578125" style="1" customWidth="1"/>
    <col min="10" max="10" width="16.140625" style="1" customWidth="1"/>
    <col min="11" max="11" width="16.7109375" style="1" customWidth="1"/>
    <col min="12" max="1003" width="9.140625" style="1"/>
  </cols>
  <sheetData>
    <row r="1" spans="1:11" ht="22.5" customHeight="1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 x14ac:dyDescent="0.2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2.5" customHeight="1" x14ac:dyDescent="0.2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2.5" customHeight="1" x14ac:dyDescent="0.2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21" customHeight="1" x14ac:dyDescent="0.2">
      <c r="A5" s="87" t="s">
        <v>49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s="3" customFormat="1" ht="28.5" x14ac:dyDescent="0.2">
      <c r="A6" s="88" t="s">
        <v>2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3" customFormat="1" ht="18" customHeight="1" x14ac:dyDescent="0.2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s="3" customFormat="1" ht="6" customHeight="1" thickBot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8" customHeight="1" thickTop="1" x14ac:dyDescent="0.2">
      <c r="A9" s="91" t="s">
        <v>4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8" customHeight="1" x14ac:dyDescent="0.2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9.5" customHeight="1" x14ac:dyDescent="0.2">
      <c r="A11" s="92" t="s">
        <v>58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.75" x14ac:dyDescent="0.2">
      <c r="A13" s="94" t="s">
        <v>50</v>
      </c>
      <c r="B13" s="94"/>
      <c r="C13" s="94"/>
      <c r="D13" s="94"/>
      <c r="E13" s="4"/>
      <c r="F13" s="4"/>
      <c r="H13" s="79" t="s">
        <v>90</v>
      </c>
      <c r="I13" s="4"/>
      <c r="J13" s="5"/>
      <c r="K13" s="6" t="s">
        <v>6</v>
      </c>
    </row>
    <row r="14" spans="1:11" ht="15.75" x14ac:dyDescent="0.2">
      <c r="A14" s="95" t="s">
        <v>59</v>
      </c>
      <c r="B14" s="95"/>
      <c r="C14" s="95"/>
      <c r="D14" s="95"/>
      <c r="E14" s="7"/>
      <c r="F14" s="7"/>
      <c r="H14" s="80" t="s">
        <v>96</v>
      </c>
      <c r="I14" s="7"/>
      <c r="J14" s="8"/>
      <c r="K14" s="83" t="s">
        <v>94</v>
      </c>
    </row>
    <row r="15" spans="1:11" ht="15" x14ac:dyDescent="0.2">
      <c r="A15" s="96" t="s">
        <v>7</v>
      </c>
      <c r="B15" s="96"/>
      <c r="C15" s="96"/>
      <c r="D15" s="96"/>
      <c r="E15" s="96"/>
      <c r="F15" s="96"/>
      <c r="G15" s="96"/>
      <c r="H15" s="96"/>
      <c r="I15" s="97" t="s">
        <v>8</v>
      </c>
      <c r="J15" s="97"/>
      <c r="K15" s="97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7"/>
      <c r="I16" s="98" t="s">
        <v>54</v>
      </c>
      <c r="J16" s="98"/>
      <c r="K16" s="98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81" t="s">
        <v>51</v>
      </c>
      <c r="I17" s="15" t="s">
        <v>11</v>
      </c>
      <c r="J17" s="16"/>
      <c r="K17" s="78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81" t="s">
        <v>52</v>
      </c>
      <c r="I18" s="15" t="s">
        <v>13</v>
      </c>
      <c r="J18" s="16"/>
      <c r="K18" s="78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82" t="s">
        <v>53</v>
      </c>
      <c r="I19" s="20" t="s">
        <v>46</v>
      </c>
      <c r="J19" s="76">
        <v>290</v>
      </c>
      <c r="K19" s="77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61">
        <v>1</v>
      </c>
      <c r="B22" s="69">
        <v>31</v>
      </c>
      <c r="C22" s="67">
        <v>10090062561</v>
      </c>
      <c r="D22" s="68" t="s">
        <v>60</v>
      </c>
      <c r="E22" s="74" t="s">
        <v>78</v>
      </c>
      <c r="F22" s="67" t="s">
        <v>27</v>
      </c>
      <c r="G22" s="67" t="s">
        <v>91</v>
      </c>
      <c r="H22" s="67" t="s">
        <v>61</v>
      </c>
      <c r="I22" s="85">
        <v>3.5729166666666673E-4</v>
      </c>
      <c r="J22" s="62"/>
      <c r="K22" s="63"/>
    </row>
    <row r="23" spans="1:11" s="30" customFormat="1" ht="27" customHeight="1" x14ac:dyDescent="0.2">
      <c r="A23" s="61">
        <v>2</v>
      </c>
      <c r="B23" s="69">
        <v>63</v>
      </c>
      <c r="C23" s="67">
        <v>10093066430</v>
      </c>
      <c r="D23" s="68" t="s">
        <v>62</v>
      </c>
      <c r="E23" s="74" t="s">
        <v>79</v>
      </c>
      <c r="F23" s="67" t="s">
        <v>27</v>
      </c>
      <c r="G23" s="67" t="s">
        <v>91</v>
      </c>
      <c r="H23" s="67" t="s">
        <v>49</v>
      </c>
      <c r="I23" s="85">
        <v>3.5821759259259265E-4</v>
      </c>
      <c r="J23" s="62"/>
      <c r="K23" s="63"/>
    </row>
    <row r="24" spans="1:11" s="30" customFormat="1" ht="27" customHeight="1" x14ac:dyDescent="0.2">
      <c r="A24" s="61">
        <v>3</v>
      </c>
      <c r="B24" s="69">
        <v>23</v>
      </c>
      <c r="C24" s="67">
        <v>10091230096</v>
      </c>
      <c r="D24" s="68" t="s">
        <v>63</v>
      </c>
      <c r="E24" s="74" t="s">
        <v>80</v>
      </c>
      <c r="F24" s="67" t="s">
        <v>27</v>
      </c>
      <c r="G24" s="67" t="s">
        <v>91</v>
      </c>
      <c r="H24" s="67" t="s">
        <v>49</v>
      </c>
      <c r="I24" s="85">
        <v>3.6481481481481478E-4</v>
      </c>
      <c r="J24" s="62"/>
      <c r="K24" s="63"/>
    </row>
    <row r="25" spans="1:11" s="30" customFormat="1" ht="27" customHeight="1" x14ac:dyDescent="0.2">
      <c r="A25" s="61">
        <v>4</v>
      </c>
      <c r="B25" s="69">
        <v>333</v>
      </c>
      <c r="C25" s="67">
        <v>10075130928</v>
      </c>
      <c r="D25" s="68" t="s">
        <v>64</v>
      </c>
      <c r="E25" s="74" t="s">
        <v>81</v>
      </c>
      <c r="F25" s="67" t="s">
        <v>41</v>
      </c>
      <c r="G25" s="67" t="s">
        <v>65</v>
      </c>
      <c r="H25" s="67" t="s">
        <v>66</v>
      </c>
      <c r="I25" s="85">
        <v>3.6678240740740741E-4</v>
      </c>
      <c r="J25" s="62"/>
      <c r="K25" s="63"/>
    </row>
    <row r="26" spans="1:11" s="30" customFormat="1" ht="27" customHeight="1" x14ac:dyDescent="0.2">
      <c r="A26" s="61">
        <v>5</v>
      </c>
      <c r="B26" s="69">
        <v>505</v>
      </c>
      <c r="C26" s="67">
        <v>10091229288</v>
      </c>
      <c r="D26" s="68" t="s">
        <v>67</v>
      </c>
      <c r="E26" s="74" t="s">
        <v>82</v>
      </c>
      <c r="F26" s="67" t="s">
        <v>41</v>
      </c>
      <c r="G26" s="67" t="s">
        <v>91</v>
      </c>
      <c r="H26" s="67" t="s">
        <v>61</v>
      </c>
      <c r="I26" s="85">
        <v>3.7361111111111118E-4</v>
      </c>
      <c r="J26" s="62"/>
      <c r="K26" s="63"/>
    </row>
    <row r="27" spans="1:11" s="30" customFormat="1" ht="27" customHeight="1" x14ac:dyDescent="0.2">
      <c r="A27" s="61">
        <v>6</v>
      </c>
      <c r="B27" s="69">
        <v>55</v>
      </c>
      <c r="C27" s="67">
        <v>10090414084</v>
      </c>
      <c r="D27" s="68" t="s">
        <v>68</v>
      </c>
      <c r="E27" s="74" t="s">
        <v>83</v>
      </c>
      <c r="F27" s="67" t="s">
        <v>41</v>
      </c>
      <c r="G27" s="67" t="s">
        <v>91</v>
      </c>
      <c r="H27" s="67" t="s">
        <v>49</v>
      </c>
      <c r="I27" s="85">
        <v>3.8113425925925923E-4</v>
      </c>
      <c r="J27" s="62"/>
      <c r="K27" s="63"/>
    </row>
    <row r="28" spans="1:11" s="30" customFormat="1" ht="27" customHeight="1" x14ac:dyDescent="0.2">
      <c r="A28" s="61">
        <v>7</v>
      </c>
      <c r="B28" s="69">
        <v>60</v>
      </c>
      <c r="C28" s="67">
        <v>10090419441</v>
      </c>
      <c r="D28" s="68" t="s">
        <v>69</v>
      </c>
      <c r="E28" s="74" t="s">
        <v>84</v>
      </c>
      <c r="F28" s="67" t="s">
        <v>41</v>
      </c>
      <c r="G28" s="67" t="s">
        <v>91</v>
      </c>
      <c r="H28" s="67" t="s">
        <v>49</v>
      </c>
      <c r="I28" s="85">
        <v>3.9108796296296304E-4</v>
      </c>
      <c r="J28" s="62"/>
      <c r="K28" s="63"/>
    </row>
    <row r="29" spans="1:11" s="30" customFormat="1" ht="27" customHeight="1" x14ac:dyDescent="0.2">
      <c r="A29" s="61">
        <v>8</v>
      </c>
      <c r="B29" s="69">
        <v>124</v>
      </c>
      <c r="C29" s="70"/>
      <c r="D29" s="68" t="s">
        <v>70</v>
      </c>
      <c r="E29" s="74" t="s">
        <v>85</v>
      </c>
      <c r="F29" s="67" t="s">
        <v>95</v>
      </c>
      <c r="G29" s="67" t="s">
        <v>91</v>
      </c>
      <c r="H29" s="67" t="s">
        <v>49</v>
      </c>
      <c r="I29" s="85">
        <v>3.9675925925925924E-4</v>
      </c>
      <c r="J29" s="62"/>
      <c r="K29" s="63"/>
    </row>
    <row r="30" spans="1:11" s="30" customFormat="1" ht="27" customHeight="1" x14ac:dyDescent="0.2">
      <c r="A30" s="61">
        <v>9</v>
      </c>
      <c r="B30" s="69">
        <v>55</v>
      </c>
      <c r="C30" s="67">
        <v>10096913791</v>
      </c>
      <c r="D30" s="68" t="s">
        <v>71</v>
      </c>
      <c r="E30" s="74" t="s">
        <v>86</v>
      </c>
      <c r="F30" s="67" t="s">
        <v>41</v>
      </c>
      <c r="G30" s="67" t="s">
        <v>72</v>
      </c>
      <c r="H30" s="67" t="s">
        <v>73</v>
      </c>
      <c r="I30" s="85">
        <v>4.2499999999999998E-4</v>
      </c>
      <c r="J30" s="62"/>
      <c r="K30" s="63"/>
    </row>
    <row r="31" spans="1:11" s="30" customFormat="1" ht="27" customHeight="1" x14ac:dyDescent="0.2">
      <c r="A31" s="61">
        <v>10</v>
      </c>
      <c r="B31" s="69">
        <v>334</v>
      </c>
      <c r="C31" s="67">
        <v>10125035913</v>
      </c>
      <c r="D31" s="68" t="s">
        <v>74</v>
      </c>
      <c r="E31" s="74" t="s">
        <v>87</v>
      </c>
      <c r="F31" s="67" t="s">
        <v>95</v>
      </c>
      <c r="G31" s="67" t="s">
        <v>92</v>
      </c>
      <c r="H31" s="67" t="s">
        <v>75</v>
      </c>
      <c r="I31" s="85">
        <v>4.8124999999999996E-4</v>
      </c>
      <c r="J31" s="62"/>
      <c r="K31" s="63"/>
    </row>
    <row r="32" spans="1:11" s="30" customFormat="1" ht="27" customHeight="1" thickBot="1" x14ac:dyDescent="0.25">
      <c r="A32" s="64">
        <v>11</v>
      </c>
      <c r="B32" s="73">
        <v>610</v>
      </c>
      <c r="C32" s="71"/>
      <c r="D32" s="72" t="s">
        <v>76</v>
      </c>
      <c r="E32" s="75" t="s">
        <v>88</v>
      </c>
      <c r="F32" s="71" t="s">
        <v>41</v>
      </c>
      <c r="G32" s="71" t="s">
        <v>93</v>
      </c>
      <c r="H32" s="71" t="s">
        <v>77</v>
      </c>
      <c r="I32" s="86">
        <v>5.1851851851851853E-4</v>
      </c>
      <c r="J32" s="65"/>
      <c r="K32" s="66"/>
    </row>
    <row r="33" spans="1:11" ht="7.5" customHeight="1" thickTop="1" thickBot="1" x14ac:dyDescent="0.25">
      <c r="A33" s="31"/>
      <c r="B33" s="32"/>
      <c r="C33" s="32"/>
      <c r="D33" s="33"/>
      <c r="E33" s="34"/>
      <c r="F33" s="35"/>
      <c r="G33" s="34"/>
      <c r="H33" s="34"/>
      <c r="I33" s="36"/>
      <c r="J33" s="36"/>
      <c r="K33" s="36"/>
    </row>
    <row r="34" spans="1:11" ht="13.5" thickTop="1" x14ac:dyDescent="0.2">
      <c r="A34" s="99" t="s">
        <v>28</v>
      </c>
      <c r="B34" s="99"/>
      <c r="C34" s="99"/>
      <c r="D34" s="99"/>
      <c r="E34" s="52"/>
      <c r="F34" s="52"/>
      <c r="G34" s="52"/>
      <c r="H34" s="100" t="s">
        <v>29</v>
      </c>
      <c r="I34" s="100"/>
      <c r="J34" s="100"/>
      <c r="K34" s="100"/>
    </row>
    <row r="35" spans="1:11" ht="15" x14ac:dyDescent="0.2">
      <c r="A35" s="37" t="s">
        <v>89</v>
      </c>
      <c r="B35" s="38"/>
      <c r="C35" s="53"/>
      <c r="D35" s="40"/>
      <c r="E35" s="54"/>
      <c r="F35" s="54"/>
      <c r="G35" s="39"/>
      <c r="H35" s="55" t="s">
        <v>30</v>
      </c>
      <c r="I35" s="84">
        <v>5</v>
      </c>
      <c r="J35" s="55" t="s">
        <v>31</v>
      </c>
      <c r="K35" s="59">
        <f>COUNTIF(F$21:F142,"ЗМС")</f>
        <v>0</v>
      </c>
    </row>
    <row r="36" spans="1:11" ht="15" x14ac:dyDescent="0.2">
      <c r="A36" s="37" t="s">
        <v>55</v>
      </c>
      <c r="B36" s="38"/>
      <c r="C36" s="56"/>
      <c r="D36" s="40"/>
      <c r="E36" s="51"/>
      <c r="F36" s="51"/>
      <c r="G36" s="41"/>
      <c r="H36" s="55" t="s">
        <v>32</v>
      </c>
      <c r="I36" s="60">
        <f>I37+I41</f>
        <v>11</v>
      </c>
      <c r="J36" s="55" t="s">
        <v>33</v>
      </c>
      <c r="K36" s="59">
        <f>COUNTIF(F$21:F142,"МСМК")</f>
        <v>0</v>
      </c>
    </row>
    <row r="37" spans="1:11" ht="15" x14ac:dyDescent="0.2">
      <c r="A37" s="37" t="s">
        <v>56</v>
      </c>
      <c r="B37" s="38"/>
      <c r="C37" s="57"/>
      <c r="D37" s="40"/>
      <c r="E37" s="51"/>
      <c r="F37" s="51"/>
      <c r="G37" s="41"/>
      <c r="H37" s="55" t="s">
        <v>34</v>
      </c>
      <c r="I37" s="60">
        <f>I38+I39+I40</f>
        <v>11</v>
      </c>
      <c r="J37" s="55" t="s">
        <v>26</v>
      </c>
      <c r="K37" s="59">
        <f>COUNTIF(F$21:F32,"МС")</f>
        <v>0</v>
      </c>
    </row>
    <row r="38" spans="1:11" ht="15" x14ac:dyDescent="0.2">
      <c r="A38" s="37" t="s">
        <v>57</v>
      </c>
      <c r="B38" s="38"/>
      <c r="C38" s="57"/>
      <c r="D38" s="40"/>
      <c r="E38" s="51"/>
      <c r="F38" s="51"/>
      <c r="G38" s="41"/>
      <c r="H38" s="55" t="s">
        <v>35</v>
      </c>
      <c r="I38" s="60">
        <f>COUNT(A10:A97)</f>
        <v>11</v>
      </c>
      <c r="J38" s="55" t="s">
        <v>27</v>
      </c>
      <c r="K38" s="59">
        <f>COUNTIF(F$20:F32,"КМС")</f>
        <v>3</v>
      </c>
    </row>
    <row r="39" spans="1:11" ht="15" x14ac:dyDescent="0.2">
      <c r="A39" s="42"/>
      <c r="B39" s="38"/>
      <c r="C39" s="57"/>
      <c r="D39" s="40"/>
      <c r="E39" s="43"/>
      <c r="F39" s="43"/>
      <c r="G39" s="43"/>
      <c r="H39" s="55" t="s">
        <v>36</v>
      </c>
      <c r="I39" s="60">
        <f>COUNTIF(A10:A96,"НФ")</f>
        <v>0</v>
      </c>
      <c r="J39" s="55" t="s">
        <v>37</v>
      </c>
      <c r="K39" s="59">
        <f>COUNTIF(F$22:F143,"1 СР")</f>
        <v>0</v>
      </c>
    </row>
    <row r="40" spans="1:11" x14ac:dyDescent="0.2">
      <c r="A40" s="44"/>
      <c r="B40" s="14"/>
      <c r="C40" s="14"/>
      <c r="D40" s="40"/>
      <c r="E40" s="43"/>
      <c r="F40" s="43"/>
      <c r="G40" s="43"/>
      <c r="H40" s="55" t="s">
        <v>38</v>
      </c>
      <c r="I40" s="60">
        <f>COUNTIF(A10:A96,"ДСКВ")</f>
        <v>0</v>
      </c>
      <c r="J40" s="55" t="s">
        <v>39</v>
      </c>
      <c r="K40" s="59">
        <f>COUNTIF(F$22:F144,"2 СР")</f>
        <v>0</v>
      </c>
    </row>
    <row r="41" spans="1:11" ht="15" x14ac:dyDescent="0.2">
      <c r="A41" s="45"/>
      <c r="B41" s="38"/>
      <c r="C41" s="18"/>
      <c r="D41" s="40"/>
      <c r="E41" s="51"/>
      <c r="F41" s="51"/>
      <c r="G41" s="41"/>
      <c r="H41" s="55" t="s">
        <v>40</v>
      </c>
      <c r="I41" s="60">
        <f>COUNTIF(A10:A96,"НС")</f>
        <v>0</v>
      </c>
      <c r="J41" s="55" t="s">
        <v>41</v>
      </c>
      <c r="K41" s="59">
        <f>COUNTIF(F$22:F145,"3 СР")</f>
        <v>6</v>
      </c>
    </row>
    <row r="42" spans="1:11" ht="5.25" customHeight="1" x14ac:dyDescent="0.2">
      <c r="A42" s="45"/>
      <c r="B42" s="38"/>
      <c r="C42" s="38"/>
      <c r="D42" s="38"/>
      <c r="E42" s="38"/>
      <c r="F42" s="38"/>
      <c r="G42" s="14"/>
      <c r="H42" s="14"/>
      <c r="I42" s="46"/>
      <c r="J42" s="47"/>
      <c r="K42" s="48"/>
    </row>
    <row r="43" spans="1:11" x14ac:dyDescent="0.2">
      <c r="A43" s="101" t="s">
        <v>42</v>
      </c>
      <c r="B43" s="101"/>
      <c r="C43" s="101"/>
      <c r="D43" s="101"/>
      <c r="E43" s="102" t="s">
        <v>43</v>
      </c>
      <c r="F43" s="102"/>
      <c r="G43" s="102"/>
      <c r="H43" s="102" t="s">
        <v>44</v>
      </c>
      <c r="I43" s="102"/>
      <c r="J43" s="103" t="s">
        <v>45</v>
      </c>
      <c r="K43" s="103"/>
    </row>
    <row r="44" spans="1:11" x14ac:dyDescent="0.2">
      <c r="A44" s="104"/>
      <c r="B44" s="104"/>
      <c r="C44" s="104"/>
      <c r="D44" s="104"/>
      <c r="E44" s="104"/>
      <c r="F44" s="105"/>
      <c r="G44" s="105"/>
      <c r="H44" s="105"/>
      <c r="I44" s="105"/>
      <c r="J44" s="105"/>
      <c r="K44" s="105"/>
    </row>
    <row r="45" spans="1:11" x14ac:dyDescent="0.2">
      <c r="A45" s="49"/>
      <c r="B45" s="51"/>
      <c r="C45" s="51"/>
      <c r="D45" s="51"/>
      <c r="E45" s="51"/>
      <c r="F45" s="51"/>
      <c r="G45" s="51"/>
      <c r="H45" s="51"/>
      <c r="I45" s="51"/>
      <c r="J45" s="51"/>
      <c r="K45" s="50"/>
    </row>
    <row r="46" spans="1:11" x14ac:dyDescent="0.2">
      <c r="A46" s="49"/>
      <c r="B46" s="51"/>
      <c r="C46" s="51"/>
      <c r="D46" s="51"/>
      <c r="E46" s="51"/>
      <c r="F46" s="51"/>
      <c r="G46" s="51"/>
      <c r="H46" s="51"/>
      <c r="I46" s="51"/>
      <c r="J46" s="51"/>
      <c r="K46" s="50"/>
    </row>
    <row r="47" spans="1:11" x14ac:dyDescent="0.2">
      <c r="A47" s="49"/>
      <c r="B47" s="51"/>
      <c r="C47" s="51"/>
      <c r="D47" s="51"/>
      <c r="E47" s="51"/>
      <c r="F47" s="51"/>
      <c r="G47" s="51"/>
      <c r="H47" s="51"/>
      <c r="I47" s="51"/>
      <c r="J47" s="51"/>
      <c r="K47" s="50"/>
    </row>
    <row r="48" spans="1:11" x14ac:dyDescent="0.2">
      <c r="A48" s="49"/>
      <c r="B48" s="51"/>
      <c r="C48" s="51"/>
      <c r="D48" s="51"/>
      <c r="E48" s="51"/>
      <c r="F48" s="51"/>
      <c r="G48" s="51"/>
      <c r="H48" s="51"/>
      <c r="I48" s="51"/>
      <c r="J48" s="51"/>
      <c r="K48" s="50"/>
    </row>
    <row r="49" spans="1:11" ht="13.5" thickBot="1" x14ac:dyDescent="0.25">
      <c r="A49" s="106"/>
      <c r="B49" s="106"/>
      <c r="C49" s="106"/>
      <c r="D49" s="106"/>
      <c r="E49" s="107" t="str">
        <f>H17</f>
        <v>БОЯРОВ В.В. (ВК, г. Саранск)</v>
      </c>
      <c r="F49" s="107"/>
      <c r="G49" s="107"/>
      <c r="H49" s="107" t="str">
        <f>H18</f>
        <v>МЯГКОВА Е.А. (IК, г. Саранск)</v>
      </c>
      <c r="I49" s="107"/>
      <c r="J49" s="108" t="str">
        <f>H19</f>
        <v>КОЧЕТКОВ Д.А. (ВК, г. Саранск)</v>
      </c>
      <c r="K49" s="108"/>
    </row>
  </sheetData>
  <mergeCells count="29">
    <mergeCell ref="A44:E44"/>
    <mergeCell ref="F44:K44"/>
    <mergeCell ref="A49:D49"/>
    <mergeCell ref="E49:G49"/>
    <mergeCell ref="H49:I49"/>
    <mergeCell ref="J49:K49"/>
    <mergeCell ref="I16:K16"/>
    <mergeCell ref="A34:D34"/>
    <mergeCell ref="H34:K34"/>
    <mergeCell ref="A43:D43"/>
    <mergeCell ref="E43:G43"/>
    <mergeCell ref="H43:I43"/>
    <mergeCell ref="J43:K43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2022-04-11T07:52:28Z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