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andr\OneDrive\Рабочий стол\Проведение соревнований\ЧР Рампа, Москва, 10-13.06.2024 г\ЧР Рампа Москва 2024\"/>
    </mc:Choice>
  </mc:AlternateContent>
  <xr:revisionPtr revIDLastSave="0" documentId="13_ncr:1_{76952A0F-1374-44CA-8574-04AFF0C00AAB}" xr6:coauthVersionLast="47" xr6:coauthVersionMax="47" xr10:uidLastSave="{00000000-0000-0000-0000-000000000000}"/>
  <bookViews>
    <workbookView xWindow="-108" yWindow="-108" windowWidth="23256" windowHeight="12456" tabRatio="787" xr2:uid="{00000000-000D-0000-FFFF-FFFF00000000}"/>
  </bookViews>
  <sheets>
    <sheet name="ЧР ВМХ Рампа" sheetId="122" r:id="rId1"/>
  </sheets>
  <definedNames>
    <definedName name="Print_Area" localSheetId="0">'ЧР ВМХ Рампа'!$A$1:$M$47</definedName>
    <definedName name="Print_Titles" localSheetId="0">'ЧР ВМХ Рампа'!$21:$21</definedName>
    <definedName name="_xlnm.Print_Area" localSheetId="0">'ЧР ВМХ Рампа'!$A$1:$M$62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22" l="1"/>
  <c r="L26" i="122"/>
  <c r="L25" i="122"/>
  <c r="L28" i="122"/>
  <c r="L27" i="122"/>
  <c r="L23" i="122"/>
  <c r="I47" i="122"/>
  <c r="I41" i="122"/>
  <c r="H39" i="122" l="1"/>
  <c r="H38" i="122"/>
  <c r="H37" i="122"/>
  <c r="H36" i="122"/>
  <c r="H35" i="122" l="1"/>
  <c r="H34" i="122" s="1"/>
  <c r="M36" i="122" l="1"/>
  <c r="M33" i="122" l="1"/>
  <c r="M38" i="122" l="1"/>
  <c r="M37" i="122"/>
  <c r="M35" i="122"/>
  <c r="A47" i="122" l="1"/>
  <c r="M39" i="122"/>
  <c r="M34" i="122"/>
</calcChain>
</file>

<file path=xl/sharedStrings.xml><?xml version="1.0" encoding="utf-8"?>
<sst xmlns="http://schemas.openxmlformats.org/spreadsheetml/2006/main" count="88" uniqueCount="75">
  <si>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</si>
  <si>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</si>
  <si>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</si>
  <si>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</si>
  <si>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</si>
  <si>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</si>
  <si>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</si>
  <si>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</si>
  <si>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</si>
  <si>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</si>
  <si>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ТЕРРИТОРИАЛЬНАЯ ПРИНАДЛЕЖНОСТЬ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</si>
  <si>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</si>
  <si>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</si>
  <si>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</si>
  <si>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</si>
  <si>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</si>
  <si>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</si>
  <si>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</si>
  <si>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</si>
  <si>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</si>
  <si>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</si>
  <si>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</si>
  <si>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</si>
  <si>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</si>
  <si>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</si>
  <si>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1 СР</t>
  </si>
  <si>
    <t>ДАТА РОЖД.</t>
  </si>
  <si>
    <t>Дисквалифицировано</t>
  </si>
  <si>
    <t>UCI ID</t>
  </si>
  <si>
    <t>ИТОГОВЫЙ ПРОТОКОЛ</t>
  </si>
  <si>
    <t>ВЫПОЛНЕНИЕ НТУ ЕВСК</t>
  </si>
  <si>
    <t/>
  </si>
  <si>
    <t>Москва</t>
  </si>
  <si>
    <t>3 СР</t>
  </si>
  <si>
    <t>2 СР</t>
  </si>
  <si>
    <t>Санкт-Петербург</t>
  </si>
  <si>
    <t>ВЫСОТА СТАРТОВОЙ ГОРЫ (HD)(м):</t>
  </si>
  <si>
    <t>Республика Татарстан</t>
  </si>
  <si>
    <t>1 попытка</t>
  </si>
  <si>
    <t>2 попытка</t>
  </si>
  <si>
    <t>КОНТРОЛЬНОЕ ВРЕМЯ (МИН):</t>
  </si>
  <si>
    <t>АНДРИЯНОВ А.С. (ВК, г.Москва)</t>
  </si>
  <si>
    <t>РИЗАЕВ Ирек</t>
  </si>
  <si>
    <t>ФОМИНОВ Никита</t>
  </si>
  <si>
    <t>АЛИЕВ Анар</t>
  </si>
  <si>
    <t>Калининградская область</t>
  </si>
  <si>
    <t>ЛЮБИШКИН Арсений</t>
  </si>
  <si>
    <t>Краснодарский край</t>
  </si>
  <si>
    <t>МОЛЛАЕВ Александр</t>
  </si>
  <si>
    <t>НОВОСЕЛОВ Максим</t>
  </si>
  <si>
    <t>ЧЕМПИОНАТ РОССИИ</t>
  </si>
  <si>
    <t>Мужчины</t>
  </si>
  <si>
    <t>МЕСТО ПРОВЕДЕНИЯ: г. Москва</t>
  </si>
  <si>
    <t>№ ВРВС: 0080071812М</t>
  </si>
  <si>
    <t xml:space="preserve">НАЗВАНИЕ ТРАССЫ / РЕГ.НОМЕР: </t>
  </si>
  <si>
    <t>НАЧАЛО ГОНКИ:</t>
  </si>
  <si>
    <t>ОКОНЧАНИЕ ГОНКИ:</t>
  </si>
  <si>
    <t>Температура:</t>
  </si>
  <si>
    <t>Влажность:</t>
  </si>
  <si>
    <t>Осадки:</t>
  </si>
  <si>
    <t>Ветер:</t>
  </si>
  <si>
    <t>РСОО "Федерация велосипедного спорта в городе Москве"</t>
  </si>
  <si>
    <t>ВМХ - фристайл - рампа</t>
  </si>
  <si>
    <t>Департамент спорта города Москвы</t>
  </si>
  <si>
    <t>Федерация велосипедного спорта России</t>
  </si>
  <si>
    <t>ДАТА ПРОВЕДЕНИЯ: 10 июня-13 июля 2024 года</t>
  </si>
  <si>
    <t>№ ЕКП 2008770019019333</t>
  </si>
  <si>
    <t>МАЛАХОВ Р.А.. (1 к, г. Ижевск)</t>
  </si>
  <si>
    <t>БАЛЛЫ И МЕСТО В КВАЛИФИКАЦИИ</t>
  </si>
  <si>
    <t>БАЛЛЫ В ФИНАЛАХ</t>
  </si>
  <si>
    <t>ИТОГОВЫЕ БАЛЛЫ</t>
  </si>
  <si>
    <t>СОРОКО Роман</t>
  </si>
  <si>
    <t>15.06.2005</t>
  </si>
  <si>
    <t>НС</t>
  </si>
  <si>
    <t>НЕЧИПОРЮК Данил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</si>
</sst>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3">
    <xf numFmtId="0" fontId="0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0">
    <xf numFmtId="0" fontId="0" fillId="0" borderId="0" xfId="0"/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3" fillId="0" borderId="2" xfId="2" applyFont="1" applyBorder="1" applyAlignment="1">
      <alignment horizontal="center" vertical="center"/>
    </xf>
    <xf numFmtId="0" fontId="13" fillId="0" borderId="2" xfId="2" applyFont="1" applyBorder="1" applyAlignment="1">
      <alignment vertical="center"/>
    </xf>
    <xf numFmtId="0" fontId="15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vertical="center"/>
    </xf>
    <xf numFmtId="0" fontId="15" fillId="0" borderId="3" xfId="2" applyFont="1" applyBorder="1" applyAlignment="1">
      <alignment horizontal="right" vertical="center"/>
    </xf>
    <xf numFmtId="0" fontId="12" fillId="0" borderId="16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5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0" fontId="13" fillId="0" borderId="5" xfId="2" applyFont="1" applyBorder="1" applyAlignment="1">
      <alignment horizontal="right" vertical="center"/>
    </xf>
    <xf numFmtId="0" fontId="6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6" fillId="0" borderId="26" xfId="2" applyFont="1" applyBorder="1" applyAlignment="1">
      <alignment horizontal="center" vertical="center"/>
    </xf>
    <xf numFmtId="0" fontId="6" fillId="0" borderId="26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justify"/>
    </xf>
    <xf numFmtId="0" fontId="18" fillId="0" borderId="0" xfId="8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49" fontId="13" fillId="0" borderId="4" xfId="2" applyNumberFormat="1" applyFont="1" applyBorder="1" applyAlignment="1">
      <alignment vertical="center"/>
    </xf>
    <xf numFmtId="49" fontId="13" fillId="0" borderId="17" xfId="2" applyNumberFormat="1" applyFont="1" applyBorder="1" applyAlignment="1">
      <alignment vertical="center"/>
    </xf>
    <xf numFmtId="0" fontId="13" fillId="0" borderId="16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49" fontId="13" fillId="0" borderId="5" xfId="2" applyNumberFormat="1" applyFont="1" applyBorder="1" applyAlignment="1">
      <alignment horizontal="left" vertical="center"/>
    </xf>
    <xf numFmtId="49" fontId="13" fillId="0" borderId="5" xfId="2" applyNumberFormat="1" applyFont="1" applyBorder="1" applyAlignment="1">
      <alignment vertical="center"/>
    </xf>
    <xf numFmtId="0" fontId="6" fillId="0" borderId="11" xfId="2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1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2" fillId="2" borderId="22" xfId="2" applyFont="1" applyFill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13" fillId="0" borderId="6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6" fillId="0" borderId="16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49" fontId="13" fillId="0" borderId="5" xfId="2" applyNumberFormat="1" applyFont="1" applyBorder="1" applyAlignment="1">
      <alignment horizontal="center" vertical="center"/>
    </xf>
    <xf numFmtId="9" fontId="13" fillId="0" borderId="5" xfId="2" applyNumberFormat="1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0" applyNumberFormat="1" applyFont="1" applyBorder="1" applyAlignment="1">
      <alignment horizontal="center" vertical="center"/>
    </xf>
    <xf numFmtId="0" fontId="6" fillId="0" borderId="32" xfId="0" applyNumberFormat="1" applyFont="1" applyBorder="1" applyAlignment="1">
      <alignment horizontal="center" vertical="center"/>
    </xf>
    <xf numFmtId="0" fontId="6" fillId="0" borderId="5" xfId="2" applyFont="1" applyBorder="1" applyAlignment="1">
      <alignment horizontal="right" vertical="center"/>
    </xf>
    <xf numFmtId="0" fontId="13" fillId="0" borderId="5" xfId="0" applyFont="1" applyFill="1" applyBorder="1" applyAlignment="1" applyProtection="1">
      <alignment horizontal="right" vertical="center"/>
    </xf>
    <xf numFmtId="0" fontId="7" fillId="0" borderId="17" xfId="2" applyFont="1" applyFill="1" applyBorder="1" applyAlignment="1">
      <alignment vertical="center"/>
    </xf>
    <xf numFmtId="0" fontId="12" fillId="0" borderId="13" xfId="0" applyFont="1" applyFill="1" applyBorder="1" applyAlignment="1" applyProtection="1">
      <alignment horizontal="right" vertical="center"/>
    </xf>
    <xf numFmtId="0" fontId="12" fillId="0" borderId="15" xfId="0" applyFont="1" applyFill="1" applyBorder="1" applyAlignment="1" applyProtection="1">
      <alignment horizontal="right" vertical="center"/>
    </xf>
    <xf numFmtId="49" fontId="6" fillId="0" borderId="0" xfId="2" applyNumberFormat="1" applyFont="1" applyAlignment="1">
      <alignment vertical="center"/>
    </xf>
    <xf numFmtId="49" fontId="13" fillId="0" borderId="2" xfId="2" applyNumberFormat="1" applyFont="1" applyBorder="1" applyAlignment="1">
      <alignment vertical="center"/>
    </xf>
    <xf numFmtId="49" fontId="13" fillId="0" borderId="3" xfId="2" applyNumberFormat="1" applyFont="1" applyBorder="1" applyAlignment="1">
      <alignment vertical="center"/>
    </xf>
    <xf numFmtId="49" fontId="7" fillId="0" borderId="5" xfId="2" applyNumberFormat="1" applyFont="1" applyBorder="1" applyAlignment="1">
      <alignment vertical="center"/>
    </xf>
    <xf numFmtId="49" fontId="6" fillId="0" borderId="26" xfId="2" applyNumberFormat="1" applyFont="1" applyBorder="1" applyAlignment="1">
      <alignment vertical="center"/>
    </xf>
    <xf numFmtId="49" fontId="16" fillId="0" borderId="0" xfId="2" applyNumberFormat="1" applyFont="1" applyAlignment="1">
      <alignment vertical="center" wrapText="1"/>
    </xf>
    <xf numFmtId="49" fontId="6" fillId="0" borderId="27" xfId="2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vertical="center"/>
    </xf>
    <xf numFmtId="49" fontId="8" fillId="0" borderId="0" xfId="2" applyNumberFormat="1" applyFont="1" applyAlignment="1">
      <alignment vertical="center"/>
    </xf>
    <xf numFmtId="49" fontId="10" fillId="0" borderId="0" xfId="2" applyNumberFormat="1" applyFont="1" applyAlignment="1">
      <alignment vertical="center"/>
    </xf>
    <xf numFmtId="0" fontId="12" fillId="0" borderId="2" xfId="2" applyFont="1" applyFill="1" applyBorder="1" applyAlignment="1">
      <alignment horizontal="left" vertical="center"/>
    </xf>
    <xf numFmtId="0" fontId="19" fillId="0" borderId="3" xfId="2" applyFont="1" applyFill="1" applyBorder="1" applyAlignment="1">
      <alignment horizontal="left" vertical="center"/>
    </xf>
    <xf numFmtId="0" fontId="22" fillId="0" borderId="6" xfId="0" applyFont="1" applyBorder="1" applyAlignment="1">
      <alignment horizontal="right" vertical="center"/>
    </xf>
    <xf numFmtId="0" fontId="22" fillId="4" borderId="6" xfId="2" applyFont="1" applyFill="1" applyBorder="1" applyAlignment="1">
      <alignment horizontal="right" vertical="center"/>
    </xf>
    <xf numFmtId="0" fontId="23" fillId="0" borderId="0" xfId="2" applyFont="1" applyAlignment="1">
      <alignment vertical="center"/>
    </xf>
    <xf numFmtId="49" fontId="23" fillId="0" borderId="0" xfId="2" applyNumberFormat="1" applyFont="1" applyAlignment="1">
      <alignment vertical="center"/>
    </xf>
    <xf numFmtId="49" fontId="6" fillId="0" borderId="2" xfId="2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12" fillId="0" borderId="19" xfId="2" applyFont="1" applyBorder="1" applyAlignment="1">
      <alignment vertical="center"/>
    </xf>
    <xf numFmtId="0" fontId="6" fillId="0" borderId="20" xfId="2" applyFont="1" applyBorder="1" applyAlignment="1">
      <alignment horizontal="center" vertical="center"/>
    </xf>
    <xf numFmtId="0" fontId="6" fillId="0" borderId="20" xfId="2" applyFont="1" applyBorder="1" applyAlignment="1">
      <alignment vertical="center"/>
    </xf>
    <xf numFmtId="0" fontId="13" fillId="0" borderId="20" xfId="0" applyFont="1" applyFill="1" applyBorder="1" applyAlignment="1" applyProtection="1">
      <alignment horizontal="right" vertical="center"/>
    </xf>
    <xf numFmtId="49" fontId="7" fillId="0" borderId="39" xfId="2" applyNumberFormat="1" applyFont="1" applyBorder="1" applyAlignment="1">
      <alignment horizontal="left" vertical="center"/>
    </xf>
    <xf numFmtId="0" fontId="7" fillId="0" borderId="23" xfId="2" applyFont="1" applyBorder="1" applyAlignment="1">
      <alignment horizontal="left" vertical="center"/>
    </xf>
    <xf numFmtId="49" fontId="6" fillId="0" borderId="23" xfId="2" applyNumberFormat="1" applyFont="1" applyBorder="1" applyAlignment="1">
      <alignment horizontal="center" vertical="center"/>
    </xf>
    <xf numFmtId="1" fontId="6" fillId="0" borderId="23" xfId="2" applyNumberFormat="1" applyFont="1" applyBorder="1" applyAlignment="1">
      <alignment vertical="center"/>
    </xf>
    <xf numFmtId="1" fontId="13" fillId="0" borderId="21" xfId="2" applyNumberFormat="1" applyFont="1" applyBorder="1" applyAlignment="1">
      <alignment horizontal="center" vertical="center"/>
    </xf>
    <xf numFmtId="46" fontId="10" fillId="3" borderId="1" xfId="3" applyNumberFormat="1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2" fontId="6" fillId="4" borderId="1" xfId="2" applyNumberFormat="1" applyFont="1" applyFill="1" applyBorder="1" applyAlignment="1">
      <alignment horizontal="center" vertical="center"/>
    </xf>
    <xf numFmtId="2" fontId="6" fillId="4" borderId="34" xfId="0" applyNumberFormat="1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20" fillId="4" borderId="35" xfId="0" applyFont="1" applyFill="1" applyBorder="1" applyAlignment="1">
      <alignment horizontal="center" vertical="center"/>
    </xf>
    <xf numFmtId="2" fontId="6" fillId="4" borderId="40" xfId="0" applyNumberFormat="1" applyFont="1" applyFill="1" applyBorder="1" applyAlignment="1">
      <alignment horizontal="center" vertical="center"/>
    </xf>
    <xf numFmtId="2" fontId="6" fillId="4" borderId="40" xfId="2" applyNumberFormat="1" applyFont="1" applyFill="1" applyBorder="1" applyAlignment="1">
      <alignment horizontal="center" vertical="center"/>
    </xf>
    <xf numFmtId="0" fontId="20" fillId="4" borderId="41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43" xfId="2" applyFont="1" applyFill="1" applyBorder="1" applyAlignment="1">
      <alignment horizontal="center" vertical="center"/>
    </xf>
    <xf numFmtId="0" fontId="6" fillId="4" borderId="43" xfId="2" applyFont="1" applyFill="1" applyBorder="1" applyAlignment="1">
      <alignment vertical="center"/>
    </xf>
    <xf numFmtId="14" fontId="6" fillId="4" borderId="43" xfId="2" applyNumberFormat="1" applyFont="1" applyFill="1" applyBorder="1" applyAlignment="1">
      <alignment horizontal="center" vertical="center"/>
    </xf>
    <xf numFmtId="2" fontId="6" fillId="4" borderId="43" xfId="2" applyNumberFormat="1" applyFont="1" applyFill="1" applyBorder="1" applyAlignment="1">
      <alignment horizontal="center" vertical="center"/>
    </xf>
    <xf numFmtId="0" fontId="6" fillId="4" borderId="1" xfId="2" applyFont="1" applyFill="1" applyBorder="1" applyAlignment="1">
      <alignment vertical="center"/>
    </xf>
    <xf numFmtId="14" fontId="6" fillId="4" borderId="1" xfId="2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49" fontId="6" fillId="4" borderId="1" xfId="2" applyNumberFormat="1" applyFont="1" applyFill="1" applyBorder="1" applyAlignment="1">
      <alignment horizontal="center" vertical="center"/>
    </xf>
    <xf numFmtId="49" fontId="6" fillId="4" borderId="43" xfId="0" applyNumberFormat="1" applyFont="1" applyFill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46" fontId="10" fillId="2" borderId="37" xfId="3" applyNumberFormat="1" applyFont="1" applyFill="1" applyBorder="1" applyAlignment="1">
      <alignment horizontal="center" vertical="center" wrapText="1"/>
    </xf>
    <xf numFmtId="46" fontId="10" fillId="2" borderId="1" xfId="3" applyNumberFormat="1" applyFont="1" applyFill="1" applyBorder="1" applyAlignment="1">
      <alignment horizontal="center" vertical="center" wrapText="1"/>
    </xf>
    <xf numFmtId="0" fontId="10" fillId="2" borderId="38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0" fillId="3" borderId="37" xfId="2" applyFont="1" applyFill="1" applyBorder="1" applyAlignment="1">
      <alignment horizontal="center" vertical="center"/>
    </xf>
    <xf numFmtId="0" fontId="10" fillId="2" borderId="37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17" xfId="2" applyFont="1" applyBorder="1" applyAlignment="1">
      <alignment horizontal="left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23" fillId="0" borderId="19" xfId="2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23" fillId="0" borderId="2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2" fillId="2" borderId="24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5" xfId="2" applyFont="1" applyFill="1" applyBorder="1" applyAlignment="1">
      <alignment horizontal="center" vertical="center"/>
    </xf>
    <xf numFmtId="0" fontId="10" fillId="2" borderId="36" xfId="2" applyFont="1" applyFill="1" applyBorder="1" applyAlignment="1">
      <alignment horizontal="center" vertical="center"/>
    </xf>
    <xf numFmtId="0" fontId="10" fillId="2" borderId="29" xfId="2" applyFont="1" applyFill="1" applyBorder="1" applyAlignment="1">
      <alignment horizontal="center" vertical="center"/>
    </xf>
  </cellXfs>
  <cellStyles count="13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3 2" xfId="10" xr:uid="{00000000-0005-0000-0000-000006000000}"/>
    <cellStyle name="Обычный 3 2 2" xfId="12" xr:uid="{00000000-0005-0000-0000-000007000000}"/>
    <cellStyle name="Обычный 3 3" xfId="11" xr:uid="{00000000-0005-0000-0000-000008000000}"/>
    <cellStyle name="Обычный 3 4" xfId="9" xr:uid="{00000000-0005-0000-0000-000009000000}"/>
    <cellStyle name="Обычный 4" xfId="4" xr:uid="{00000000-0005-0000-0000-00000A000000}"/>
    <cellStyle name="Обычный_ID4938_RS_1" xfId="8" xr:uid="{00000000-0005-0000-0000-00000B000000}"/>
    <cellStyle name="Обычный_Стартовый протокол Смирнов_20101106_Results" xfId="3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0</xdr:row>
      <xdr:rowOff>76199</xdr:rowOff>
    </xdr:from>
    <xdr:to>
      <xdr:col>3</xdr:col>
      <xdr:colOff>289560</xdr:colOff>
      <xdr:row>5</xdr:row>
      <xdr:rowOff>195028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420D5CC-EDEE-482B-99C1-1ED6F0E97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" y="76199"/>
          <a:ext cx="1554480" cy="1459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76200</xdr:colOff>
      <xdr:row>1</xdr:row>
      <xdr:rowOff>0</xdr:rowOff>
    </xdr:from>
    <xdr:to>
      <xdr:col>12</xdr:col>
      <xdr:colOff>441960</xdr:colOff>
      <xdr:row>5</xdr:row>
      <xdr:rowOff>82422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327C31AE-FE6A-48BC-B278-2B5878F55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5880" y="289560"/>
          <a:ext cx="1950720" cy="1133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S48"/>
  <sheetViews>
    <sheetView tabSelected="1" view="pageBreakPreview" zoomScale="40" zoomScaleNormal="50" zoomScaleSheetLayoutView="40" workbookViewId="0">
      <selection activeCell="J53" sqref="J53"/>
    </sheetView>
  </sheetViews>
  <sheetFormatPr defaultColWidth="9.21875" defaultRowHeight="13.8" x14ac:dyDescent="0.25"/>
  <cols>
    <col min="1" max="1" width="7" style="2" customWidth="1"/>
    <col min="2" max="2" width="7.109375" style="1" customWidth="1"/>
    <col min="3" max="3" width="13.77734375" style="1" customWidth="1"/>
    <col min="4" max="4" width="23.44140625" style="2" customWidth="1"/>
    <col min="5" max="5" width="11.77734375" style="2" customWidth="1"/>
    <col min="6" max="6" width="8.77734375" style="2" customWidth="1"/>
    <col min="7" max="7" width="27" style="2" customWidth="1"/>
    <col min="8" max="8" width="9" style="56" customWidth="1"/>
    <col min="9" max="9" width="9.21875" style="2" customWidth="1"/>
    <col min="10" max="10" width="10.21875" style="56" customWidth="1"/>
    <col min="11" max="11" width="10.6640625" style="56" customWidth="1"/>
    <col min="12" max="12" width="12.44140625" style="2" customWidth="1"/>
    <col min="13" max="13" width="13.21875" style="2" customWidth="1"/>
    <col min="14" max="16" width="9.21875" style="2"/>
    <col min="17" max="19" width="9.21875" style="56"/>
    <col min="20" max="16384" width="9.21875" style="2"/>
  </cols>
  <sheetData>
    <row r="1" spans="1:19" ht="22.5" customHeight="1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9" ht="22.5" customHeight="1" x14ac:dyDescent="0.25">
      <c r="A2" s="121" t="s">
        <v>63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9" ht="22.5" customHeight="1" x14ac:dyDescent="0.25">
      <c r="A3" s="121" t="s">
        <v>64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9" ht="22.5" customHeight="1" x14ac:dyDescent="0.25">
      <c r="A4" s="121" t="s">
        <v>61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9" ht="14.25" customHeight="1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O5"/>
    </row>
    <row r="6" spans="1:19" s="3" customFormat="1" ht="28.8" x14ac:dyDescent="0.25">
      <c r="A6" s="122" t="s">
        <v>50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Q6" s="67"/>
      <c r="R6" s="67"/>
      <c r="S6" s="67"/>
    </row>
    <row r="7" spans="1:19" s="3" customFormat="1" ht="18" customHeight="1" x14ac:dyDescent="0.25">
      <c r="A7" s="128" t="s">
        <v>11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Q7" s="67"/>
      <c r="R7" s="67"/>
      <c r="S7" s="67"/>
    </row>
    <row r="8" spans="1:19" s="3" customFormat="1" ht="13.2" customHeight="1" thickBot="1" x14ac:dyDescent="0.3">
      <c r="A8" s="129" t="s">
        <v>31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Q8" s="67"/>
      <c r="R8" s="67"/>
      <c r="S8" s="67"/>
    </row>
    <row r="9" spans="1:19" ht="18" customHeight="1" thickTop="1" x14ac:dyDescent="0.25">
      <c r="A9" s="130" t="s">
        <v>29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2"/>
    </row>
    <row r="10" spans="1:19" ht="18" customHeight="1" x14ac:dyDescent="0.25">
      <c r="A10" s="133" t="s">
        <v>62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5"/>
    </row>
    <row r="11" spans="1:19" ht="19.5" customHeight="1" x14ac:dyDescent="0.25">
      <c r="A11" s="133" t="s">
        <v>51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5"/>
    </row>
    <row r="12" spans="1:19" ht="7.5" customHeight="1" x14ac:dyDescent="0.25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5"/>
    </row>
    <row r="13" spans="1:19" ht="15.6" x14ac:dyDescent="0.25">
      <c r="A13" s="126" t="s">
        <v>52</v>
      </c>
      <c r="B13" s="127"/>
      <c r="C13" s="127"/>
      <c r="D13" s="127"/>
      <c r="E13" s="5"/>
      <c r="F13" s="5"/>
      <c r="G13" s="69" t="s">
        <v>55</v>
      </c>
      <c r="H13" s="57"/>
      <c r="I13" s="5"/>
      <c r="J13" s="57"/>
      <c r="K13" s="57"/>
      <c r="L13" s="6"/>
      <c r="M13" s="54" t="s">
        <v>53</v>
      </c>
    </row>
    <row r="14" spans="1:19" ht="15.6" x14ac:dyDescent="0.25">
      <c r="A14" s="136" t="s">
        <v>65</v>
      </c>
      <c r="B14" s="137"/>
      <c r="C14" s="137"/>
      <c r="D14" s="137"/>
      <c r="E14" s="7"/>
      <c r="F14" s="7"/>
      <c r="G14" s="70" t="s">
        <v>56</v>
      </c>
      <c r="H14" s="58"/>
      <c r="I14" s="7"/>
      <c r="J14" s="58"/>
      <c r="K14" s="58"/>
      <c r="L14" s="8"/>
      <c r="M14" s="55" t="s">
        <v>66</v>
      </c>
    </row>
    <row r="15" spans="1:19" ht="14.4" x14ac:dyDescent="0.25">
      <c r="A15" s="141" t="s">
        <v>7</v>
      </c>
      <c r="B15" s="142"/>
      <c r="C15" s="142"/>
      <c r="D15" s="142"/>
      <c r="E15" s="142"/>
      <c r="F15" s="142"/>
      <c r="G15" s="143"/>
      <c r="H15" s="144" t="s">
        <v>1</v>
      </c>
      <c r="I15" s="142"/>
      <c r="J15" s="142"/>
      <c r="K15" s="142"/>
      <c r="L15" s="142"/>
      <c r="M15" s="145"/>
    </row>
    <row r="16" spans="1:19" ht="14.4" x14ac:dyDescent="0.25">
      <c r="A16" s="9" t="s">
        <v>12</v>
      </c>
      <c r="B16" s="10"/>
      <c r="C16" s="10"/>
      <c r="D16" s="11"/>
      <c r="E16" s="12"/>
      <c r="F16" s="11"/>
      <c r="G16" s="51"/>
      <c r="H16" s="138" t="s">
        <v>54</v>
      </c>
      <c r="I16" s="139"/>
      <c r="J16" s="139"/>
      <c r="K16" s="139"/>
      <c r="L16" s="139"/>
      <c r="M16" s="140"/>
    </row>
    <row r="17" spans="1:19" ht="14.4" x14ac:dyDescent="0.25">
      <c r="A17" s="9" t="s">
        <v>13</v>
      </c>
      <c r="B17" s="10"/>
      <c r="C17" s="10"/>
      <c r="D17" s="13"/>
      <c r="E17" s="12"/>
      <c r="F17" s="11"/>
      <c r="G17" s="52" t="s">
        <v>41</v>
      </c>
      <c r="H17" s="66" t="s">
        <v>36</v>
      </c>
      <c r="I17" s="44"/>
      <c r="J17" s="59"/>
      <c r="K17" s="59"/>
      <c r="L17" s="44"/>
      <c r="M17" s="53"/>
    </row>
    <row r="18" spans="1:19" ht="14.4" x14ac:dyDescent="0.25">
      <c r="A18" s="32" t="s">
        <v>14</v>
      </c>
      <c r="B18" s="10"/>
      <c r="C18" s="10"/>
      <c r="D18" s="13"/>
      <c r="E18" s="12"/>
      <c r="F18" s="11"/>
      <c r="G18" s="52" t="s">
        <v>67</v>
      </c>
      <c r="H18" s="66" t="s">
        <v>40</v>
      </c>
      <c r="I18" s="44"/>
      <c r="J18" s="59"/>
      <c r="K18" s="59"/>
      <c r="L18" s="44"/>
      <c r="M18" s="53"/>
    </row>
    <row r="19" spans="1:19" ht="15" thickBot="1" x14ac:dyDescent="0.3">
      <c r="A19" s="78"/>
      <c r="B19" s="79"/>
      <c r="C19" s="79"/>
      <c r="D19" s="80"/>
      <c r="E19" s="80"/>
      <c r="F19" s="80"/>
      <c r="G19" s="81"/>
      <c r="H19" s="82"/>
      <c r="I19" s="83"/>
      <c r="J19" s="84"/>
      <c r="K19" s="84"/>
      <c r="L19" s="85"/>
      <c r="M19" s="86"/>
    </row>
    <row r="20" spans="1:19" ht="20.399999999999999" customHeight="1" thickTop="1" thickBot="1" x14ac:dyDescent="0.3">
      <c r="A20" s="17"/>
      <c r="B20" s="16"/>
      <c r="C20" s="16"/>
      <c r="D20" s="17"/>
      <c r="E20" s="17"/>
      <c r="F20" s="17"/>
      <c r="G20" s="17"/>
      <c r="H20" s="60"/>
      <c r="I20" s="17"/>
      <c r="J20" s="60"/>
      <c r="K20" s="60"/>
      <c r="L20" s="17"/>
      <c r="M20" s="17"/>
    </row>
    <row r="21" spans="1:19" s="18" customFormat="1" ht="20.25" customHeight="1" thickTop="1" x14ac:dyDescent="0.25">
      <c r="A21" s="158" t="s">
        <v>5</v>
      </c>
      <c r="B21" s="119" t="s">
        <v>9</v>
      </c>
      <c r="C21" s="119" t="s">
        <v>28</v>
      </c>
      <c r="D21" s="119" t="s">
        <v>2</v>
      </c>
      <c r="E21" s="119" t="s">
        <v>26</v>
      </c>
      <c r="F21" s="119" t="s">
        <v>6</v>
      </c>
      <c r="G21" s="119" t="s">
        <v>10</v>
      </c>
      <c r="H21" s="114" t="s">
        <v>68</v>
      </c>
      <c r="I21" s="114"/>
      <c r="J21" s="118" t="s">
        <v>69</v>
      </c>
      <c r="K21" s="118"/>
      <c r="L21" s="114" t="s">
        <v>70</v>
      </c>
      <c r="M21" s="116" t="s">
        <v>30</v>
      </c>
      <c r="Q21" s="68"/>
      <c r="R21" s="68"/>
      <c r="S21" s="68"/>
    </row>
    <row r="22" spans="1:19" s="18" customFormat="1" ht="17.25" customHeight="1" x14ac:dyDescent="0.25">
      <c r="A22" s="159"/>
      <c r="B22" s="120"/>
      <c r="C22" s="120"/>
      <c r="D22" s="120"/>
      <c r="E22" s="120"/>
      <c r="F22" s="120"/>
      <c r="G22" s="120"/>
      <c r="H22" s="115"/>
      <c r="I22" s="115"/>
      <c r="J22" s="87" t="s">
        <v>38</v>
      </c>
      <c r="K22" s="87" t="s">
        <v>39</v>
      </c>
      <c r="L22" s="115"/>
      <c r="M22" s="117"/>
      <c r="Q22" s="68"/>
      <c r="R22" s="68"/>
      <c r="S22" s="68"/>
    </row>
    <row r="23" spans="1:19" ht="16.8" customHeight="1" x14ac:dyDescent="0.25">
      <c r="A23" s="88">
        <v>1</v>
      </c>
      <c r="B23" s="89"/>
      <c r="C23" s="90">
        <v>10061949941</v>
      </c>
      <c r="D23" s="91" t="s">
        <v>42</v>
      </c>
      <c r="E23" s="92">
        <v>35704</v>
      </c>
      <c r="F23" s="90" t="s">
        <v>15</v>
      </c>
      <c r="G23" s="90" t="s">
        <v>37</v>
      </c>
      <c r="H23" s="94">
        <v>79.33</v>
      </c>
      <c r="I23" s="113"/>
      <c r="J23" s="94">
        <v>79</v>
      </c>
      <c r="K23" s="94">
        <v>80.73</v>
      </c>
      <c r="L23" s="94">
        <f t="shared" ref="L23:L28" si="0">MAX(J23:K23)</f>
        <v>80.73</v>
      </c>
      <c r="M23" s="95"/>
      <c r="N23" s="18"/>
      <c r="O23" s="18"/>
      <c r="P23" s="18"/>
      <c r="Q23" s="68"/>
      <c r="R23" s="68"/>
      <c r="S23" s="68"/>
    </row>
    <row r="24" spans="1:19" ht="16.8" customHeight="1" x14ac:dyDescent="0.25">
      <c r="A24" s="88">
        <v>2</v>
      </c>
      <c r="B24" s="89"/>
      <c r="C24" s="90">
        <v>10084695734</v>
      </c>
      <c r="D24" s="91" t="s">
        <v>43</v>
      </c>
      <c r="E24" s="92">
        <v>36281</v>
      </c>
      <c r="F24" s="90" t="s">
        <v>16</v>
      </c>
      <c r="G24" s="93" t="s">
        <v>35</v>
      </c>
      <c r="H24" s="94">
        <v>73</v>
      </c>
      <c r="I24" s="110"/>
      <c r="J24" s="94">
        <v>72.67</v>
      </c>
      <c r="K24" s="94">
        <v>79.27</v>
      </c>
      <c r="L24" s="94">
        <f t="shared" si="0"/>
        <v>79.27</v>
      </c>
      <c r="M24" s="95"/>
      <c r="N24" s="18"/>
      <c r="O24" s="18"/>
      <c r="P24" s="18"/>
      <c r="Q24" s="68"/>
      <c r="R24" s="68"/>
      <c r="S24" s="68"/>
    </row>
    <row r="25" spans="1:19" ht="16.8" customHeight="1" x14ac:dyDescent="0.25">
      <c r="A25" s="88">
        <v>3</v>
      </c>
      <c r="B25" s="89"/>
      <c r="C25" s="90">
        <v>10066301807</v>
      </c>
      <c r="D25" s="91" t="s">
        <v>46</v>
      </c>
      <c r="E25" s="92">
        <v>37951</v>
      </c>
      <c r="F25" s="90" t="s">
        <v>23</v>
      </c>
      <c r="G25" s="90" t="s">
        <v>47</v>
      </c>
      <c r="H25" s="94">
        <v>68.87</v>
      </c>
      <c r="I25" s="110"/>
      <c r="J25" s="94">
        <v>60.67</v>
      </c>
      <c r="K25" s="94">
        <v>69</v>
      </c>
      <c r="L25" s="94">
        <f t="shared" si="0"/>
        <v>69</v>
      </c>
      <c r="M25" s="95"/>
      <c r="N25" s="18"/>
      <c r="O25" s="18"/>
      <c r="P25" s="18"/>
      <c r="Q25" s="68"/>
      <c r="R25" s="68"/>
      <c r="S25" s="68"/>
    </row>
    <row r="26" spans="1:19" ht="16.8" customHeight="1" x14ac:dyDescent="0.25">
      <c r="A26" s="88">
        <v>4</v>
      </c>
      <c r="B26" s="89"/>
      <c r="C26" s="90">
        <v>10066301908</v>
      </c>
      <c r="D26" s="91" t="s">
        <v>48</v>
      </c>
      <c r="E26" s="92">
        <v>37610</v>
      </c>
      <c r="F26" s="90" t="s">
        <v>23</v>
      </c>
      <c r="G26" s="93" t="s">
        <v>47</v>
      </c>
      <c r="H26" s="96">
        <v>70</v>
      </c>
      <c r="I26" s="110"/>
      <c r="J26" s="94">
        <v>56</v>
      </c>
      <c r="K26" s="94">
        <v>67.33</v>
      </c>
      <c r="L26" s="94">
        <f t="shared" si="0"/>
        <v>67.33</v>
      </c>
      <c r="M26" s="95"/>
      <c r="N26" s="18"/>
      <c r="O26" s="18"/>
      <c r="P26" s="18"/>
      <c r="Q26" s="68"/>
      <c r="R26" s="68"/>
      <c r="S26" s="68"/>
    </row>
    <row r="27" spans="1:19" ht="16.8" customHeight="1" x14ac:dyDescent="0.25">
      <c r="A27" s="88">
        <v>5</v>
      </c>
      <c r="B27" s="89"/>
      <c r="C27" s="89">
        <v>10129838019</v>
      </c>
      <c r="D27" s="108" t="s">
        <v>71</v>
      </c>
      <c r="E27" s="109" t="s">
        <v>72</v>
      </c>
      <c r="F27" s="89" t="s">
        <v>23</v>
      </c>
      <c r="G27" s="89" t="s">
        <v>35</v>
      </c>
      <c r="H27" s="96">
        <v>19.329999999999998</v>
      </c>
      <c r="I27" s="110"/>
      <c r="J27" s="94">
        <v>52</v>
      </c>
      <c r="K27" s="96">
        <v>53.83</v>
      </c>
      <c r="L27" s="94">
        <f t="shared" si="0"/>
        <v>53.83</v>
      </c>
      <c r="M27" s="95"/>
      <c r="N27" s="18"/>
      <c r="O27" s="18"/>
      <c r="P27" s="18"/>
      <c r="Q27" s="68"/>
      <c r="R27" s="68"/>
      <c r="S27" s="68"/>
    </row>
    <row r="28" spans="1:19" ht="16.8" customHeight="1" x14ac:dyDescent="0.25">
      <c r="A28" s="88">
        <v>6</v>
      </c>
      <c r="B28" s="89"/>
      <c r="C28" s="90">
        <v>10066198642</v>
      </c>
      <c r="D28" s="91" t="s">
        <v>49</v>
      </c>
      <c r="E28" s="92">
        <v>32810</v>
      </c>
      <c r="F28" s="90" t="s">
        <v>23</v>
      </c>
      <c r="G28" s="93" t="s">
        <v>32</v>
      </c>
      <c r="H28" s="94">
        <v>42.33</v>
      </c>
      <c r="I28" s="111"/>
      <c r="J28" s="96">
        <v>47.67</v>
      </c>
      <c r="K28" s="94">
        <v>16.670000000000002</v>
      </c>
      <c r="L28" s="94">
        <f t="shared" si="0"/>
        <v>47.67</v>
      </c>
      <c r="M28" s="95"/>
      <c r="N28" s="18"/>
      <c r="O28" s="18"/>
      <c r="P28" s="18"/>
      <c r="Q28" s="68"/>
      <c r="R28" s="68"/>
      <c r="S28" s="68"/>
    </row>
    <row r="29" spans="1:19" ht="16.8" customHeight="1" x14ac:dyDescent="0.25">
      <c r="A29" s="88">
        <v>7</v>
      </c>
      <c r="B29" s="89"/>
      <c r="C29" s="90">
        <v>10089109335</v>
      </c>
      <c r="D29" s="91" t="s">
        <v>44</v>
      </c>
      <c r="E29" s="92">
        <v>37694</v>
      </c>
      <c r="F29" s="90" t="s">
        <v>16</v>
      </c>
      <c r="G29" s="93" t="s">
        <v>45</v>
      </c>
      <c r="H29" s="94">
        <v>40.33</v>
      </c>
      <c r="I29" s="110"/>
      <c r="J29" s="100" t="s">
        <v>73</v>
      </c>
      <c r="K29" s="101" t="s">
        <v>73</v>
      </c>
      <c r="L29" s="94"/>
      <c r="M29" s="102"/>
      <c r="N29" s="18"/>
      <c r="O29" s="18"/>
      <c r="P29" s="18"/>
      <c r="Q29" s="68"/>
      <c r="R29" s="68"/>
      <c r="S29" s="68"/>
    </row>
    <row r="30" spans="1:19" ht="16.8" customHeight="1" thickBot="1" x14ac:dyDescent="0.3">
      <c r="A30" s="103" t="s">
        <v>73</v>
      </c>
      <c r="B30" s="104"/>
      <c r="C30" s="104">
        <v>10139701101</v>
      </c>
      <c r="D30" s="105" t="s">
        <v>74</v>
      </c>
      <c r="E30" s="106">
        <v>38342</v>
      </c>
      <c r="F30" s="104" t="s">
        <v>23</v>
      </c>
      <c r="G30" s="104" t="s">
        <v>35</v>
      </c>
      <c r="H30" s="107"/>
      <c r="I30" s="112"/>
      <c r="J30" s="97"/>
      <c r="K30" s="97"/>
      <c r="L30" s="98"/>
      <c r="M30" s="99"/>
      <c r="N30" s="18"/>
      <c r="O30" s="18"/>
      <c r="P30" s="18"/>
      <c r="Q30" s="68"/>
      <c r="R30" s="68"/>
      <c r="S30" s="68"/>
    </row>
    <row r="31" spans="1:19" ht="16.8" customHeight="1" thickTop="1" thickBot="1" x14ac:dyDescent="0.35">
      <c r="A31" s="19"/>
      <c r="B31" s="20"/>
      <c r="C31" s="19"/>
      <c r="D31" s="21"/>
      <c r="E31" s="22"/>
      <c r="F31" s="23"/>
      <c r="G31" s="22"/>
      <c r="H31" s="61"/>
      <c r="I31" s="24"/>
      <c r="J31" s="61"/>
      <c r="K31" s="61"/>
      <c r="L31" s="24"/>
      <c r="M31" s="24"/>
      <c r="N31" s="18"/>
      <c r="O31" s="18"/>
      <c r="P31" s="18"/>
      <c r="Q31" s="68"/>
      <c r="R31" s="68"/>
      <c r="S31" s="68"/>
    </row>
    <row r="32" spans="1:19" ht="15" thickTop="1" x14ac:dyDescent="0.25">
      <c r="A32" s="155" t="s">
        <v>3</v>
      </c>
      <c r="B32" s="156"/>
      <c r="C32" s="156"/>
      <c r="D32" s="156"/>
      <c r="E32" s="36"/>
      <c r="F32" s="36"/>
      <c r="G32" s="156" t="s">
        <v>4</v>
      </c>
      <c r="H32" s="156"/>
      <c r="I32" s="156"/>
      <c r="J32" s="156"/>
      <c r="K32" s="156"/>
      <c r="L32" s="156"/>
      <c r="M32" s="157"/>
      <c r="N32" s="18"/>
      <c r="O32" s="18"/>
      <c r="P32" s="18"/>
      <c r="Q32" s="68"/>
      <c r="R32" s="68"/>
      <c r="S32" s="68"/>
    </row>
    <row r="33" spans="1:19" ht="14.4" x14ac:dyDescent="0.25">
      <c r="A33" s="39" t="s">
        <v>57</v>
      </c>
      <c r="B33" s="28"/>
      <c r="C33" s="46"/>
      <c r="D33" s="40"/>
      <c r="E33" s="4"/>
      <c r="F33" s="4"/>
      <c r="G33" s="25" t="s">
        <v>24</v>
      </c>
      <c r="H33" s="72">
        <v>5</v>
      </c>
      <c r="I33" s="48"/>
      <c r="J33" s="62"/>
      <c r="K33" s="75"/>
      <c r="L33" s="25" t="s">
        <v>22</v>
      </c>
      <c r="M33" s="33">
        <f>COUNTIF(F$21:F127,"ЗМС")</f>
        <v>0</v>
      </c>
      <c r="N33" s="18"/>
      <c r="O33" s="18"/>
      <c r="P33" s="18"/>
      <c r="Q33" s="68"/>
      <c r="R33" s="68"/>
      <c r="S33" s="68"/>
    </row>
    <row r="34" spans="1:19" ht="14.4" x14ac:dyDescent="0.25">
      <c r="A34" s="39" t="s">
        <v>58</v>
      </c>
      <c r="B34" s="28"/>
      <c r="C34" s="47"/>
      <c r="D34" s="40"/>
      <c r="E34" s="37"/>
      <c r="F34" s="37"/>
      <c r="G34" s="25" t="s">
        <v>17</v>
      </c>
      <c r="H34" s="71">
        <f>H35+H39</f>
        <v>8</v>
      </c>
      <c r="I34" s="49"/>
      <c r="J34" s="63"/>
      <c r="K34" s="76"/>
      <c r="L34" s="25" t="s">
        <v>15</v>
      </c>
      <c r="M34" s="33">
        <f>COUNTIF(F$21:F127,"МСМК")</f>
        <v>1</v>
      </c>
      <c r="N34" s="18"/>
      <c r="O34" s="18"/>
      <c r="P34" s="18"/>
      <c r="Q34" s="68"/>
      <c r="R34" s="68"/>
      <c r="S34" s="68"/>
    </row>
    <row r="35" spans="1:19" ht="14.4" x14ac:dyDescent="0.25">
      <c r="A35" s="39" t="s">
        <v>59</v>
      </c>
      <c r="B35" s="28"/>
      <c r="C35" s="28"/>
      <c r="D35" s="40"/>
      <c r="E35" s="37"/>
      <c r="F35" s="37"/>
      <c r="G35" s="25" t="s">
        <v>18</v>
      </c>
      <c r="H35" s="71">
        <f>H36+H37+H38</f>
        <v>7</v>
      </c>
      <c r="I35" s="49"/>
      <c r="J35" s="63"/>
      <c r="K35" s="76"/>
      <c r="L35" s="25" t="s">
        <v>16</v>
      </c>
      <c r="M35" s="33">
        <f>COUNTIF(F$21:F48,"МС")</f>
        <v>2</v>
      </c>
      <c r="N35" s="18"/>
      <c r="O35" s="18"/>
      <c r="P35" s="18"/>
      <c r="Q35" s="68"/>
      <c r="R35" s="68"/>
      <c r="S35" s="68"/>
    </row>
    <row r="36" spans="1:19" ht="14.4" x14ac:dyDescent="0.25">
      <c r="A36" s="39" t="s">
        <v>60</v>
      </c>
      <c r="B36" s="28"/>
      <c r="C36" s="28"/>
      <c r="D36" s="40"/>
      <c r="E36" s="37"/>
      <c r="F36" s="37"/>
      <c r="G36" s="25" t="s">
        <v>19</v>
      </c>
      <c r="H36" s="71">
        <f>COUNT(A23:A30)</f>
        <v>7</v>
      </c>
      <c r="I36" s="49"/>
      <c r="J36" s="63"/>
      <c r="K36" s="76"/>
      <c r="L36" s="25" t="s">
        <v>23</v>
      </c>
      <c r="M36" s="33">
        <f>COUNTIF(F$20:F48,"КМС")</f>
        <v>5</v>
      </c>
      <c r="N36" s="18"/>
      <c r="O36" s="18"/>
      <c r="P36" s="18"/>
      <c r="Q36" s="68"/>
      <c r="R36" s="68"/>
      <c r="S36" s="68"/>
    </row>
    <row r="37" spans="1:19" ht="14.4" x14ac:dyDescent="0.25">
      <c r="A37" s="41"/>
      <c r="B37" s="28"/>
      <c r="C37" s="28"/>
      <c r="D37" s="40"/>
      <c r="E37" s="35"/>
      <c r="F37" s="35"/>
      <c r="G37" s="25" t="s">
        <v>20</v>
      </c>
      <c r="H37" s="71">
        <f>COUNTIF(A23:A30,"НФ")</f>
        <v>0</v>
      </c>
      <c r="I37" s="49"/>
      <c r="J37" s="63"/>
      <c r="K37" s="76"/>
      <c r="L37" s="25" t="s">
        <v>25</v>
      </c>
      <c r="M37" s="33">
        <f>COUNTIF(F$31:F128,"1 СР")</f>
        <v>0</v>
      </c>
      <c r="N37" s="18"/>
      <c r="O37" s="18"/>
      <c r="P37" s="18"/>
      <c r="Q37" s="68"/>
      <c r="R37" s="68"/>
      <c r="S37" s="68"/>
    </row>
    <row r="38" spans="1:19" ht="14.4" x14ac:dyDescent="0.25">
      <c r="A38" s="42"/>
      <c r="B38" s="15"/>
      <c r="C38" s="14"/>
      <c r="D38" s="40"/>
      <c r="E38" s="35"/>
      <c r="F38" s="35"/>
      <c r="G38" s="25" t="s">
        <v>27</v>
      </c>
      <c r="H38" s="71">
        <f>COUNTIF(A23:A30,"ДСКВ")</f>
        <v>0</v>
      </c>
      <c r="I38" s="49"/>
      <c r="J38" s="63"/>
      <c r="K38" s="76"/>
      <c r="L38" s="25" t="s">
        <v>34</v>
      </c>
      <c r="M38" s="33">
        <f>COUNTIF(F$31:F129,"2 СР")</f>
        <v>0</v>
      </c>
    </row>
    <row r="39" spans="1:19" ht="14.4" x14ac:dyDescent="0.25">
      <c r="A39" s="27"/>
      <c r="B39" s="28"/>
      <c r="C39" s="28"/>
      <c r="D39" s="40"/>
      <c r="E39" s="37"/>
      <c r="F39" s="37"/>
      <c r="G39" s="25" t="s">
        <v>21</v>
      </c>
      <c r="H39" s="71">
        <f>COUNTIF(A23:A30,"НС")</f>
        <v>1</v>
      </c>
      <c r="I39" s="50"/>
      <c r="J39" s="64"/>
      <c r="K39" s="77"/>
      <c r="L39" s="25" t="s">
        <v>33</v>
      </c>
      <c r="M39" s="33">
        <f>COUNTIF(F$31:F130,"3 СР")</f>
        <v>0</v>
      </c>
    </row>
    <row r="40" spans="1:19" ht="5.25" customHeight="1" x14ac:dyDescent="0.25">
      <c r="A40" s="27"/>
      <c r="B40" s="28"/>
      <c r="C40" s="28"/>
      <c r="D40" s="28"/>
      <c r="E40" s="28"/>
      <c r="F40" s="28"/>
      <c r="G40" s="15"/>
      <c r="H40" s="29"/>
      <c r="I40" s="29"/>
      <c r="J40" s="29"/>
      <c r="K40" s="29"/>
      <c r="L40" s="30"/>
      <c r="M40" s="26"/>
    </row>
    <row r="41" spans="1:19" ht="15.6" x14ac:dyDescent="0.25">
      <c r="A41" s="154" t="s">
        <v>8</v>
      </c>
      <c r="B41" s="148"/>
      <c r="C41" s="148"/>
      <c r="D41" s="148"/>
      <c r="E41" s="148"/>
      <c r="F41" s="148"/>
      <c r="G41" s="148"/>
      <c r="H41" s="148"/>
      <c r="I41" s="148" t="str">
        <f>A18</f>
        <v>ГЛАВНЫЙ СЕКРЕТАРЬ:</v>
      </c>
      <c r="J41" s="148"/>
      <c r="K41" s="148"/>
      <c r="L41" s="148"/>
      <c r="M41" s="149"/>
    </row>
    <row r="42" spans="1:19" x14ac:dyDescent="0.25">
      <c r="A42" s="151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3"/>
    </row>
    <row r="43" spans="1:19" x14ac:dyDescent="0.25">
      <c r="A43" s="34"/>
      <c r="B43" s="38"/>
      <c r="C43" s="45"/>
      <c r="D43" s="38"/>
      <c r="E43" s="38"/>
      <c r="F43" s="38"/>
      <c r="G43" s="38"/>
      <c r="H43" s="65"/>
      <c r="I43" s="43"/>
      <c r="J43" s="65"/>
      <c r="K43" s="65"/>
      <c r="L43" s="38"/>
      <c r="M43" s="31"/>
    </row>
    <row r="44" spans="1:19" x14ac:dyDescent="0.25">
      <c r="A44" s="34"/>
      <c r="B44" s="38"/>
      <c r="C44" s="45"/>
      <c r="D44" s="38"/>
      <c r="E44" s="38"/>
      <c r="F44" s="38"/>
      <c r="G44" s="38"/>
      <c r="H44" s="65"/>
      <c r="I44" s="43"/>
      <c r="J44" s="65"/>
      <c r="K44" s="65"/>
      <c r="L44" s="38"/>
      <c r="M44" s="31"/>
    </row>
    <row r="45" spans="1:19" x14ac:dyDescent="0.25">
      <c r="A45" s="34"/>
      <c r="B45" s="38"/>
      <c r="C45" s="45"/>
      <c r="D45" s="38"/>
      <c r="E45" s="38"/>
      <c r="F45" s="38"/>
      <c r="G45" s="38"/>
      <c r="H45" s="65"/>
      <c r="I45" s="43"/>
      <c r="J45" s="65"/>
      <c r="K45" s="65"/>
      <c r="L45" s="38"/>
      <c r="M45" s="31"/>
    </row>
    <row r="46" spans="1:19" x14ac:dyDescent="0.25">
      <c r="A46" s="34"/>
      <c r="B46" s="38"/>
      <c r="C46" s="45"/>
      <c r="D46" s="38"/>
      <c r="E46" s="38"/>
      <c r="F46" s="38"/>
      <c r="G46" s="38"/>
      <c r="H46" s="65"/>
      <c r="I46" s="43"/>
      <c r="J46" s="65"/>
      <c r="K46" s="65"/>
      <c r="L46" s="38"/>
      <c r="M46" s="31"/>
    </row>
    <row r="47" spans="1:19" s="73" customFormat="1" ht="13.8" customHeight="1" thickBot="1" x14ac:dyDescent="0.3">
      <c r="A47" s="146" t="str">
        <f>G17</f>
        <v>АНДРИЯНОВ А.С. (ВК, г.Москва)</v>
      </c>
      <c r="B47" s="147"/>
      <c r="C47" s="147"/>
      <c r="D47" s="147"/>
      <c r="E47" s="147"/>
      <c r="F47" s="147"/>
      <c r="G47" s="147"/>
      <c r="H47" s="147"/>
      <c r="I47" s="147" t="str">
        <f>G18</f>
        <v>МАЛАХОВ Р.А.. (1 к, г. Ижевск)</v>
      </c>
      <c r="J47" s="147"/>
      <c r="K47" s="147"/>
      <c r="L47" s="147"/>
      <c r="M47" s="150"/>
      <c r="Q47" s="74"/>
      <c r="R47" s="74"/>
      <c r="S47" s="74"/>
    </row>
    <row r="48" spans="1:19" ht="14.4" thickTop="1" x14ac:dyDescent="0.25"/>
  </sheetData>
  <sortState xmlns:xlrd2="http://schemas.microsoft.com/office/spreadsheetml/2017/richdata2" ref="C23:L29">
    <sortCondition descending="1" ref="L23:L29"/>
  </sortState>
  <mergeCells count="38">
    <mergeCell ref="A14:D14"/>
    <mergeCell ref="H16:M16"/>
    <mergeCell ref="A15:G15"/>
    <mergeCell ref="H15:M15"/>
    <mergeCell ref="A47:E47"/>
    <mergeCell ref="I41:M41"/>
    <mergeCell ref="I47:M47"/>
    <mergeCell ref="F41:H41"/>
    <mergeCell ref="F47:H47"/>
    <mergeCell ref="A42:E42"/>
    <mergeCell ref="F42:M42"/>
    <mergeCell ref="A41:E41"/>
    <mergeCell ref="A32:D32"/>
    <mergeCell ref="G32:M32"/>
    <mergeCell ref="A21:A22"/>
    <mergeCell ref="B21:B22"/>
    <mergeCell ref="A12:M12"/>
    <mergeCell ref="A13:D13"/>
    <mergeCell ref="A7:M7"/>
    <mergeCell ref="A8:M8"/>
    <mergeCell ref="A9:M9"/>
    <mergeCell ref="A10:M10"/>
    <mergeCell ref="A11:M11"/>
    <mergeCell ref="A1:M1"/>
    <mergeCell ref="A2:M2"/>
    <mergeCell ref="A4:M4"/>
    <mergeCell ref="A6:M6"/>
    <mergeCell ref="A5:M5"/>
    <mergeCell ref="A3:M3"/>
    <mergeCell ref="L21:L22"/>
    <mergeCell ref="M21:M22"/>
    <mergeCell ref="H21:I22"/>
    <mergeCell ref="J21:K21"/>
    <mergeCell ref="C21:C22"/>
    <mergeCell ref="D21:D22"/>
    <mergeCell ref="E21:E22"/>
    <mergeCell ref="F21:F22"/>
    <mergeCell ref="G21:G22"/>
  </mergeCells>
  <phoneticPr fontId="2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2" orientation="portrait" r:id="rId1"/>
  <headerFooter alignWithMargins="0">
    <oddHeader>&amp;C&amp;"Calibri,обычный"&amp;8РЕЗУЛЬТАТЫ НА САЙТЕ WWW.FVSR</oddHeader>
    <oddFooter xml:space="preserve">&amp;C&amp;"Calibri,обычный"                                                                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ЧР ВМХ Рампа</vt:lpstr>
      <vt:lpstr>'ЧР ВМХ Рампа'!Print_Area</vt:lpstr>
      <vt:lpstr>'ЧР ВМХ Рампа'!Print_Titles</vt:lpstr>
      <vt:lpstr>'ЧР ВМХ Рампа'!Область_печати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Андрей Андриянов</cp:lastModifiedBy>
  <cp:lastPrinted>2024-06-12T11:38:10Z</cp:lastPrinted>
  <dcterms:created xsi:type="dcterms:W3CDTF">1996-10-08T23:32:33Z</dcterms:created>
  <dcterms:modified xsi:type="dcterms:W3CDTF">2024-06-12T15:59:47Z</dcterms:modified>
</cp:coreProperties>
</file>