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801"/>
  </bookViews>
  <sheets>
    <sheet name="ГГ 24.07.2022 юн" sheetId="30" r:id="rId1"/>
  </sheets>
  <definedNames>
    <definedName name="_xlnm.Print_Area" localSheetId="0">'ГГ 24.07.2022 юн'!$A$1:$L$66</definedName>
  </definedNames>
  <calcPr calcId="152511"/>
</workbook>
</file>

<file path=xl/calcChain.xml><?xml version="1.0" encoding="utf-8"?>
<calcChain xmlns="http://schemas.openxmlformats.org/spreadsheetml/2006/main">
  <c r="J45" i="30" l="1"/>
  <c r="J46" i="30"/>
  <c r="J47" i="30"/>
  <c r="J48" i="30"/>
  <c r="J23" i="30"/>
  <c r="H58" i="30"/>
  <c r="H57" i="30"/>
  <c r="H56" i="30"/>
  <c r="H55" i="30"/>
  <c r="H54" i="30"/>
  <c r="J66" i="30"/>
  <c r="H66" i="30"/>
  <c r="E66" i="30"/>
  <c r="L57" i="30"/>
  <c r="L56" i="30"/>
  <c r="L55" i="30"/>
  <c r="L54" i="30"/>
  <c r="L53" i="30"/>
  <c r="L52" i="30"/>
  <c r="L51" i="30"/>
  <c r="J44" i="30"/>
  <c r="J43" i="30"/>
  <c r="J42" i="30"/>
  <c r="J41" i="30"/>
  <c r="J40" i="30"/>
  <c r="J39" i="30"/>
  <c r="J38" i="30"/>
  <c r="J37" i="30"/>
  <c r="I37" i="30"/>
  <c r="J36" i="30"/>
  <c r="I36" i="30"/>
  <c r="J35" i="30"/>
  <c r="I35" i="30"/>
  <c r="J34" i="30"/>
  <c r="I34" i="30"/>
  <c r="J33" i="30"/>
  <c r="I33" i="30"/>
  <c r="J32" i="30"/>
  <c r="I32" i="30"/>
  <c r="J31" i="30"/>
  <c r="I31" i="30"/>
  <c r="J30" i="30"/>
  <c r="I30" i="30"/>
  <c r="J29" i="30"/>
  <c r="I29" i="30"/>
  <c r="J28" i="30"/>
  <c r="I28" i="30"/>
  <c r="J27" i="30"/>
  <c r="I27" i="30"/>
  <c r="J26" i="30"/>
  <c r="I26" i="30"/>
  <c r="J25" i="30"/>
  <c r="I25" i="30"/>
  <c r="J24" i="30"/>
  <c r="I24" i="30"/>
  <c r="H53" i="30" l="1"/>
  <c r="H52" i="30" s="1"/>
</calcChain>
</file>

<file path=xl/sharedStrings.xml><?xml version="1.0" encoding="utf-8"?>
<sst xmlns="http://schemas.openxmlformats.org/spreadsheetml/2006/main" count="180" uniqueCount="121">
  <si>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</si>
  <si>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</si>
  <si>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</si>
  <si>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</si>
  <si>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</si>
  <si>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СУДЬЯ НА ФИНИШЕ:</t>
  </si>
  <si>
    <t>ГЛАВНЫЙ СУДЬЯ</t>
  </si>
  <si>
    <t>ГЛАВНЫЙ СЕКРЕТАРЬ</t>
  </si>
  <si>
    <t>Министерство спорта Самарской области</t>
  </si>
  <si>
    <t>Федерация велосипедного спорта Самарской области</t>
  </si>
  <si>
    <t>КМС</t>
  </si>
  <si>
    <t>Заявлено</t>
  </si>
  <si>
    <t>Стартовало</t>
  </si>
  <si>
    <t>Финишировало</t>
  </si>
  <si>
    <t>Дисквалифицировано</t>
  </si>
  <si>
    <t>Балясников Сергей</t>
  </si>
  <si>
    <t xml:space="preserve">Ахмедов Амир </t>
  </si>
  <si>
    <t xml:space="preserve">Чеченев Глеб </t>
  </si>
  <si>
    <t xml:space="preserve">Выскорко Виктор </t>
  </si>
  <si>
    <t xml:space="preserve">Гурьянов Никита </t>
  </si>
  <si>
    <t xml:space="preserve">Сафиуллин Динар </t>
  </si>
  <si>
    <t>Гурьев Роман</t>
  </si>
  <si>
    <t xml:space="preserve">Султанов Матвей </t>
  </si>
  <si>
    <t xml:space="preserve">Капитанов Алексей </t>
  </si>
  <si>
    <t xml:space="preserve">Вершинин Валерий </t>
  </si>
  <si>
    <t>Оберюхтин Алексей</t>
  </si>
  <si>
    <t xml:space="preserve">Дорогинин Игнат </t>
  </si>
  <si>
    <t>Сергеев Егор</t>
  </si>
  <si>
    <t xml:space="preserve">Мыцов Данила </t>
  </si>
  <si>
    <t xml:space="preserve">Халювчик Максим </t>
  </si>
  <si>
    <t xml:space="preserve">Сабиров Руслан </t>
  </si>
  <si>
    <t xml:space="preserve">Кузнецов Дмитрий </t>
  </si>
  <si>
    <t>Министерство спорта  Российской Федерации</t>
  </si>
  <si>
    <t>Федерация велосипедного спорта России</t>
  </si>
  <si>
    <t>Самарская область</t>
  </si>
  <si>
    <t>Субъектов РФ</t>
  </si>
  <si>
    <t>ИТОГОВЫЙ ПРОТОКОЛ</t>
  </si>
  <si>
    <t>03.06.2006</t>
  </si>
  <si>
    <t>21.02.2006</t>
  </si>
  <si>
    <t>05.05.2006</t>
  </si>
  <si>
    <t>03.02.2006</t>
  </si>
  <si>
    <t>21.06.2006</t>
  </si>
  <si>
    <t>15.02.2007</t>
  </si>
  <si>
    <t>10.04.2006</t>
  </si>
  <si>
    <t>25.02.2007</t>
  </si>
  <si>
    <t>03.04.2007</t>
  </si>
  <si>
    <t>18.05.2006</t>
  </si>
  <si>
    <t>06.11.2006</t>
  </si>
  <si>
    <t>20.07.2007</t>
  </si>
  <si>
    <t>22.02.2007</t>
  </si>
  <si>
    <t>14.07.2006</t>
  </si>
  <si>
    <t>21.02.2007</t>
  </si>
  <si>
    <t>07.03.2007</t>
  </si>
  <si>
    <t>31.07.2007</t>
  </si>
  <si>
    <t>Фамилия  Имя</t>
  </si>
  <si>
    <t>Дата
рождения</t>
  </si>
  <si>
    <t>Разряд,
звание</t>
  </si>
  <si>
    <t>Нижегородская область</t>
  </si>
  <si>
    <t>Крисанов Кирилл</t>
  </si>
  <si>
    <t>Живечков Илья</t>
  </si>
  <si>
    <t>Кудряшов Александр</t>
  </si>
  <si>
    <t>04.10.2007</t>
  </si>
  <si>
    <t>02.08.2007</t>
  </si>
  <si>
    <t>21.10.2007</t>
  </si>
  <si>
    <t>Территориальная принадлежность</t>
  </si>
  <si>
    <t>Место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</si>
  <si>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</si>
  <si>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</si>
  <si>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</si>
  <si>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</si>
  <si>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</si>
  <si>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Головин Егор</t>
  </si>
  <si>
    <t>Князев Егор</t>
  </si>
  <si>
    <t>13.01.2006</t>
  </si>
  <si>
    <t>17.03.2006</t>
  </si>
  <si>
    <t>11.12.2006</t>
  </si>
  <si>
    <t>Новосибирская область</t>
  </si>
  <si>
    <t>Манаенков Илья</t>
  </si>
  <si>
    <t>Славкин Александр</t>
  </si>
  <si>
    <t>26.07.2006</t>
  </si>
  <si>
    <t>Гречкин Дмитрий</t>
  </si>
  <si>
    <t>по велосипедному спорту</t>
  </si>
  <si>
    <t>МЕСТО ПРОВЕДЕНИЯ: г. Самара</t>
  </si>
  <si>
    <t>Кавтасьева Е.Г. (1 кат, г. Самара)</t>
  </si>
  <si>
    <t>Передельская С.А. (1 кат, г. Самара)</t>
  </si>
  <si>
    <t>Осянин Ю.И. (В.К., г. Самара)</t>
  </si>
  <si>
    <t>МАКСИМАЛЬНЫЙ ПЕРЕПАД (HD):</t>
  </si>
  <si>
    <t>СУММА ПЕРЕПАДОВ (ТС):</t>
  </si>
  <si>
    <t>Всероссийские соревнования</t>
  </si>
  <si>
    <t>ДИСТАНЦИЯ: ДЛИНА КРУГА/КРУГОВ</t>
  </si>
  <si>
    <t>1 СР</t>
  </si>
  <si>
    <t>2 СР</t>
  </si>
  <si>
    <t>ПОГОДНЫЕ УСЛОВИЯ</t>
  </si>
  <si>
    <t>СТАТИСТИКА ГОНКИ</t>
  </si>
  <si>
    <t>ЗМС</t>
  </si>
  <si>
    <t>МСМК</t>
  </si>
  <si>
    <t>МС</t>
  </si>
  <si>
    <t>Н. финишировало</t>
  </si>
  <si>
    <t>Лимит времени</t>
  </si>
  <si>
    <t>3 СР</t>
  </si>
  <si>
    <t>Н. стартовало</t>
  </si>
  <si>
    <t>ТЕХНИЧЕСКИЙ ДЕЛЕГАТ</t>
  </si>
  <si>
    <t>СУДЬЯ НА ФИНИШЕ</t>
  </si>
  <si>
    <t>Влажность: 45 %</t>
  </si>
  <si>
    <t>Осадки: солнечно, без осадков</t>
  </si>
  <si>
    <t xml:space="preserve">Ветер: </t>
  </si>
  <si>
    <t>Номер</t>
  </si>
  <si>
    <t>КОД UCI</t>
  </si>
  <si>
    <t xml:space="preserve">Юноши 15-16 лет </t>
  </si>
  <si>
    <t>НФ</t>
  </si>
  <si>
    <t>шоссе - групповая гонка</t>
  </si>
  <si>
    <t>ДАТА ПРОВЕДЕНИЯ: 24 июля 2022 года</t>
  </si>
  <si>
    <t>НАЧАЛО ГОНКИ: 10ч 00м</t>
  </si>
  <si>
    <t>ОКОНЧАНИЕ ГОНКИ: 12ч 00м</t>
  </si>
  <si>
    <t>№ ЕКП 2022: 5139</t>
  </si>
  <si>
    <t>№ ВРВС: 0080611811Я</t>
  </si>
  <si>
    <t>НАЗВАНИЕ ТРАССЫ / РЕГ. НОМЕР: ст. Арена Солидарность</t>
  </si>
  <si>
    <t>56</t>
  </si>
  <si>
    <t>8 км/7</t>
  </si>
  <si>
    <t xml:space="preserve">Учеваткин Константин </t>
  </si>
  <si>
    <t>Температура: +25+28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</si>
</sst>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hh:mm:ss.0"/>
    <numFmt numFmtId="165" formatCode="[h]:mm:ss;@"/>
    <numFmt numFmtId="166" formatCode="mm:ss.0;@"/>
    <numFmt numFmtId="167" formatCode="h:mm:ss.00"/>
    <numFmt numFmtId="168" formatCode="dd/mm/yyyy"/>
    <numFmt numFmtId="169" formatCode="hh:mm:ss"/>
  </numFmts>
  <fonts count="25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2" fillId="0" borderId="0"/>
  </cellStyleXfs>
  <cellXfs count="168">
    <xf numFmtId="0" fontId="2" fillId="0" borderId="0" xfId="0" applyFont="1"/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/>
    <xf numFmtId="166" fontId="6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166" fontId="7" fillId="0" borderId="0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9" fillId="0" borderId="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166" fontId="9" fillId="0" borderId="2" xfId="0" applyNumberFormat="1" applyFont="1" applyBorder="1" applyAlignment="1">
      <alignment horizontal="right" vertical="center"/>
    </xf>
    <xf numFmtId="166" fontId="9" fillId="0" borderId="2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right"/>
    </xf>
    <xf numFmtId="0" fontId="15" fillId="0" borderId="0" xfId="0" applyFont="1"/>
    <xf numFmtId="166" fontId="9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9" fillId="0" borderId="6" xfId="0" applyFont="1" applyFill="1" applyBorder="1" applyAlignment="1">
      <alignment horizontal="right" vertical="center"/>
    </xf>
    <xf numFmtId="165" fontId="9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166" fontId="9" fillId="0" borderId="0" xfId="0" applyNumberFormat="1" applyFont="1" applyBorder="1" applyAlignment="1">
      <alignment horizontal="left" vertical="center"/>
    </xf>
    <xf numFmtId="0" fontId="15" fillId="0" borderId="0" xfId="0" applyFont="1" applyBorder="1"/>
    <xf numFmtId="49" fontId="9" fillId="0" borderId="2" xfId="0" applyNumberFormat="1" applyFont="1" applyBorder="1" applyAlignment="1">
      <alignment vertical="center"/>
    </xf>
    <xf numFmtId="167" fontId="11" fillId="0" borderId="10" xfId="0" applyNumberFormat="1" applyFont="1" applyBorder="1" applyAlignment="1">
      <alignment horizontal="left" vertical="center"/>
    </xf>
    <xf numFmtId="2" fontId="17" fillId="0" borderId="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3" xfId="0" applyFont="1" applyBorder="1" applyAlignment="1"/>
    <xf numFmtId="0" fontId="10" fillId="0" borderId="14" xfId="2" applyFont="1" applyBorder="1" applyAlignment="1">
      <alignment horizontal="center" vertical="center"/>
    </xf>
    <xf numFmtId="49" fontId="10" fillId="0" borderId="15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center" vertical="center"/>
    </xf>
    <xf numFmtId="49" fontId="10" fillId="0" borderId="16" xfId="2" applyNumberFormat="1" applyFont="1" applyBorder="1" applyAlignment="1">
      <alignment vertical="center"/>
    </xf>
    <xf numFmtId="0" fontId="10" fillId="0" borderId="17" xfId="2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6" fillId="0" borderId="0" xfId="0" applyFont="1"/>
    <xf numFmtId="9" fontId="10" fillId="0" borderId="15" xfId="2" applyNumberFormat="1" applyFont="1" applyBorder="1" applyAlignment="1">
      <alignment horizontal="right" vertical="center"/>
    </xf>
    <xf numFmtId="49" fontId="10" fillId="0" borderId="19" xfId="2" applyNumberFormat="1" applyFont="1" applyBorder="1" applyAlignment="1">
      <alignment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5" xfId="2" applyFont="1" applyBorder="1" applyAlignment="1">
      <alignment horizontal="right" vertical="center"/>
    </xf>
    <xf numFmtId="0" fontId="10" fillId="0" borderId="13" xfId="2" applyFont="1" applyBorder="1" applyAlignment="1">
      <alignment horizontal="left" vertical="center"/>
    </xf>
    <xf numFmtId="0" fontId="10" fillId="0" borderId="0" xfId="2" applyFont="1" applyBorder="1" applyAlignment="1">
      <alignment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10" fillId="0" borderId="13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49" fontId="10" fillId="0" borderId="20" xfId="2" applyNumberFormat="1" applyFont="1" applyBorder="1" applyAlignment="1">
      <alignment vertical="center"/>
    </xf>
    <xf numFmtId="0" fontId="10" fillId="0" borderId="8" xfId="2" applyFont="1" applyBorder="1" applyAlignment="1">
      <alignment horizontal="center" vertical="center"/>
    </xf>
    <xf numFmtId="46" fontId="14" fillId="0" borderId="0" xfId="2" applyNumberFormat="1" applyFont="1" applyBorder="1" applyAlignment="1">
      <alignment vertical="center"/>
    </xf>
    <xf numFmtId="21" fontId="10" fillId="0" borderId="0" xfId="2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46" fontId="14" fillId="0" borderId="0" xfId="2" applyNumberFormat="1" applyFont="1" applyBorder="1" applyAlignment="1">
      <alignment horizontal="center" vertical="center"/>
    </xf>
    <xf numFmtId="21" fontId="10" fillId="0" borderId="0" xfId="2" applyNumberFormat="1" applyFont="1" applyBorder="1" applyAlignment="1">
      <alignment horizontal="center" vertical="center"/>
    </xf>
    <xf numFmtId="0" fontId="10" fillId="3" borderId="0" xfId="2" applyFont="1" applyFill="1" applyBorder="1" applyAlignment="1">
      <alignment horizontal="center" vertical="center"/>
    </xf>
    <xf numFmtId="166" fontId="9" fillId="0" borderId="19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horizontal="right" vertical="center"/>
    </xf>
    <xf numFmtId="166" fontId="9" fillId="0" borderId="22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9" fillId="0" borderId="2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right" vertical="center"/>
    </xf>
    <xf numFmtId="166" fontId="9" fillId="0" borderId="14" xfId="0" applyNumberFormat="1" applyFont="1" applyBorder="1" applyAlignment="1">
      <alignment horizontal="right" vertical="center"/>
    </xf>
    <xf numFmtId="0" fontId="9" fillId="0" borderId="14" xfId="0" applyNumberFormat="1" applyFont="1" applyBorder="1" applyAlignment="1">
      <alignment vertical="center"/>
    </xf>
    <xf numFmtId="165" fontId="9" fillId="0" borderId="14" xfId="0" applyNumberFormat="1" applyFont="1" applyBorder="1" applyAlignment="1">
      <alignment vertical="center"/>
    </xf>
    <xf numFmtId="165" fontId="9" fillId="0" borderId="20" xfId="0" applyNumberFormat="1" applyFont="1" applyBorder="1" applyAlignment="1">
      <alignment horizontal="right" vertical="center"/>
    </xf>
    <xf numFmtId="168" fontId="7" fillId="0" borderId="1" xfId="0" applyNumberFormat="1" applyFont="1" applyFill="1" applyBorder="1" applyAlignment="1">
      <alignment horizontal="center" vertical="center"/>
    </xf>
    <xf numFmtId="0" fontId="18" fillId="4" borderId="26" xfId="2" applyFont="1" applyFill="1" applyBorder="1" applyAlignment="1">
      <alignment vertical="center"/>
    </xf>
    <xf numFmtId="0" fontId="19" fillId="0" borderId="0" xfId="0" applyFont="1"/>
    <xf numFmtId="0" fontId="20" fillId="0" borderId="0" xfId="0" applyFont="1"/>
    <xf numFmtId="0" fontId="21" fillId="0" borderId="0" xfId="0" applyFont="1"/>
    <xf numFmtId="169" fontId="7" fillId="0" borderId="1" xfId="0" applyNumberFormat="1" applyFont="1" applyFill="1" applyBorder="1" applyAlignment="1">
      <alignment horizontal="center"/>
    </xf>
    <xf numFmtId="169" fontId="7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164" fontId="21" fillId="2" borderId="19" xfId="0" applyNumberFormat="1" applyFont="1" applyFill="1" applyBorder="1" applyAlignment="1">
      <alignment horizontal="center" vertical="center"/>
    </xf>
    <xf numFmtId="164" fontId="21" fillId="2" borderId="14" xfId="0" applyNumberFormat="1" applyFont="1" applyFill="1" applyBorder="1" applyAlignment="1">
      <alignment horizontal="center" vertical="center"/>
    </xf>
    <xf numFmtId="164" fontId="21" fillId="2" borderId="20" xfId="0" applyNumberFormat="1" applyFont="1" applyFill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/>
    </xf>
    <xf numFmtId="0" fontId="21" fillId="4" borderId="33" xfId="7" applyNumberFormat="1" applyFont="1" applyFill="1" applyBorder="1" applyAlignment="1">
      <alignment horizontal="center" vertical="center" wrapText="1"/>
    </xf>
    <xf numFmtId="0" fontId="21" fillId="4" borderId="1" xfId="7" applyNumberFormat="1" applyFont="1" applyFill="1" applyBorder="1" applyAlignment="1">
      <alignment horizontal="center" vertical="center" wrapText="1"/>
    </xf>
    <xf numFmtId="1" fontId="21" fillId="4" borderId="33" xfId="7" applyNumberFormat="1" applyFont="1" applyFill="1" applyBorder="1" applyAlignment="1">
      <alignment horizontal="center" vertical="center" wrapText="1"/>
    </xf>
    <xf numFmtId="1" fontId="21" fillId="4" borderId="1" xfId="7" applyNumberFormat="1" applyFont="1" applyFill="1" applyBorder="1" applyAlignment="1">
      <alignment horizontal="center" vertical="center" wrapText="1"/>
    </xf>
    <xf numFmtId="0" fontId="21" fillId="4" borderId="33" xfId="7" applyFont="1" applyFill="1" applyBorder="1" applyAlignment="1">
      <alignment horizontal="center" vertical="center" wrapText="1"/>
    </xf>
    <xf numFmtId="0" fontId="21" fillId="4" borderId="1" xfId="7" applyFont="1" applyFill="1" applyBorder="1" applyAlignment="1">
      <alignment horizontal="center" vertical="center" wrapText="1"/>
    </xf>
    <xf numFmtId="166" fontId="21" fillId="4" borderId="33" xfId="7" applyNumberFormat="1" applyFont="1" applyFill="1" applyBorder="1" applyAlignment="1">
      <alignment horizontal="center" vertical="center" wrapText="1"/>
    </xf>
    <xf numFmtId="166" fontId="21" fillId="4" borderId="1" xfId="7" applyNumberFormat="1" applyFont="1" applyFill="1" applyBorder="1" applyAlignment="1">
      <alignment horizontal="center" vertical="center" wrapText="1"/>
    </xf>
    <xf numFmtId="49" fontId="21" fillId="4" borderId="33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0" fontId="21" fillId="4" borderId="34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18" fillId="4" borderId="35" xfId="2" applyFont="1" applyFill="1" applyBorder="1" applyAlignment="1">
      <alignment horizontal="center" vertical="center"/>
    </xf>
    <xf numFmtId="0" fontId="18" fillId="4" borderId="26" xfId="2" applyFont="1" applyFill="1" applyBorder="1" applyAlignment="1">
      <alignment horizontal="center" vertical="center"/>
    </xf>
    <xf numFmtId="0" fontId="18" fillId="4" borderId="36" xfId="2" applyFont="1" applyFill="1" applyBorder="1" applyAlignment="1">
      <alignment horizontal="center" vertical="center"/>
    </xf>
    <xf numFmtId="0" fontId="24" fillId="4" borderId="13" xfId="2" applyFont="1" applyFill="1" applyBorder="1" applyAlignment="1">
      <alignment horizontal="center" vertical="center"/>
    </xf>
    <xf numFmtId="0" fontId="24" fillId="4" borderId="14" xfId="2" applyFont="1" applyFill="1" applyBorder="1" applyAlignment="1">
      <alignment horizontal="center" vertical="center"/>
    </xf>
    <xf numFmtId="0" fontId="24" fillId="4" borderId="20" xfId="2" applyFont="1" applyFill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3" borderId="24" xfId="2" applyFont="1" applyFill="1" applyBorder="1" applyAlignment="1">
      <alignment horizontal="center" vertical="center"/>
    </xf>
    <xf numFmtId="0" fontId="10" fillId="3" borderId="22" xfId="2" applyFont="1" applyFill="1" applyBorder="1" applyAlignment="1">
      <alignment horizontal="center" vertical="center"/>
    </xf>
    <xf numFmtId="0" fontId="10" fillId="3" borderId="23" xfId="2" applyFont="1" applyFill="1" applyBorder="1" applyAlignment="1">
      <alignment horizontal="center" vertical="center"/>
    </xf>
  </cellXfs>
  <cellStyles count="8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_Стартовый прото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D8D8D8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16365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123825</xdr:colOff>
      <xdr:row>0</xdr:row>
      <xdr:rowOff>0</xdr:rowOff>
    </xdr:from>
    <xdr:to>
      <xdr:col>11</xdr:col>
      <xdr:colOff>657225</xdr:colOff>
      <xdr:row>2</xdr:row>
      <xdr:rowOff>152400</xdr:rowOff>
    </xdr:to>
    <xdr:pic>
      <xdr:nvPicPr>
        <xdr:cNvPr id="50209" name="Рисунок2"/>
        <xdr:cNvPicPr>
          <a:picLocks noRot="1" noChangeAspect="1" noChangeArrowheads="1" noChangeShapeType="1"/>
        </xdr:cNvPicPr>
      </xdr:nvPicPr>
      <xdr:blipFill>
        <a:blip xmlns:r="http://schemas.openxmlformats.org/officeDocument/2006/relationships" r:embed="rId1">
          <a:clrChange>
            <a:clrFrom>
              <a:srgbClr val="000000"/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700" y="0"/>
          <a:ext cx="5334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123825</xdr:colOff>
      <xdr:row>0</xdr:row>
      <xdr:rowOff>38100</xdr:rowOff>
    </xdr:from>
    <xdr:to>
      <xdr:col>10</xdr:col>
      <xdr:colOff>704850</xdr:colOff>
      <xdr:row>2</xdr:row>
      <xdr:rowOff>161925</xdr:rowOff>
    </xdr:to>
    <xdr:pic>
      <xdr:nvPicPr>
        <xdr:cNvPr id="50210" name="Рисунок 2" descr="C:\Users\User\Downloads\Логотип ФВССО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8100"/>
          <a:ext cx="5810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176212</xdr:colOff>
      <xdr:row>0</xdr:row>
      <xdr:rowOff>90488</xdr:rowOff>
    </xdr:from>
    <xdr:to>
      <xdr:col>3</xdr:col>
      <xdr:colOff>154781</xdr:colOff>
      <xdr:row>3</xdr:row>
      <xdr:rowOff>27130</xdr:rowOff>
    </xdr:to>
    <xdr:pic>
      <xdr:nvPicPr>
        <xdr:cNvPr id="50211" name="Рисунок 1"/>
        <xdr:cNvPicPr>
          <a:picLocks noRot="1" noChangeAspect="1" noChangeArrowheads="1" noChangeShapeType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806" y="90488"/>
          <a:ext cx="823913" cy="5795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379015</xdr:colOff>
      <xdr:row>2</xdr:row>
      <xdr:rowOff>190500</xdr:rowOff>
    </xdr:to>
    <xdr:pic>
      <xdr:nvPicPr>
        <xdr:cNvPr id="50212" name="Рисунок 2"/>
        <xdr:cNvPicPr>
          <a:picLocks noRot="1" noChangeAspect="1" noChangeArrowheads="1" noChangeShapeType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783828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view="pageBreakPreview" topLeftCell="B1" zoomScale="80" zoomScaleNormal="103" zoomScaleSheetLayoutView="80" workbookViewId="0">
      <selection activeCell="A6" sqref="A6:L6"/>
    </sheetView>
  </sheetViews>
  <sheetFormatPr defaultRowHeight="12.75" x14ac:dyDescent="0.2"/>
  <cols>
    <col min="1" max="1" width="6.85546875" style="1" customWidth="1"/>
    <col min="2" max="2" width="7.28515625" style="5" customWidth="1"/>
    <col min="3" max="3" width="12.7109375" style="2" customWidth="1"/>
    <col min="4" max="4" width="22.140625" style="6" customWidth="1"/>
    <col min="5" max="5" width="10.7109375" style="1" customWidth="1"/>
    <col min="6" max="6" width="8.42578125" style="1" customWidth="1"/>
    <col min="7" max="7" width="22.28515625" style="1" customWidth="1"/>
    <col min="8" max="8" width="14.7109375" style="20" customWidth="1"/>
    <col min="9" max="9" width="12.85546875" style="21" customWidth="1"/>
    <col min="10" max="10" width="9.28515625" style="3" customWidth="1"/>
    <col min="11" max="11" width="12" style="7" customWidth="1"/>
    <col min="12" max="12" width="13.42578125" style="1" customWidth="1"/>
  </cols>
  <sheetData>
    <row r="1" spans="1:12" ht="16.5" customHeight="1" x14ac:dyDescent="0.2">
      <c r="A1" s="124" t="s">
        <v>32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ht="16.5" customHeight="1" x14ac:dyDescent="0.2">
      <c r="A2" s="125" t="s">
        <v>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6.5" customHeight="1" x14ac:dyDescent="0.2">
      <c r="A3" s="124" t="s">
        <v>33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6.5" customHeight="1" x14ac:dyDescent="0.2">
      <c r="A4" s="125" t="s">
        <v>9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8.25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7.25" customHeight="1" x14ac:dyDescent="0.2">
      <c r="A6" s="126" t="s">
        <v>88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ht="14.25" customHeight="1" x14ac:dyDescent="0.2">
      <c r="A7" s="127" t="s">
        <v>81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2" ht="5.25" customHeight="1" thickBot="1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1:12" ht="17.25" customHeight="1" thickTop="1" x14ac:dyDescent="0.2">
      <c r="A9" s="129" t="s">
        <v>36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1"/>
    </row>
    <row r="10" spans="1:12" ht="12" customHeight="1" x14ac:dyDescent="0.2">
      <c r="A10" s="132" t="s">
        <v>110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4"/>
    </row>
    <row r="11" spans="1:12" ht="12" customHeight="1" x14ac:dyDescent="0.2">
      <c r="A11" s="135" t="s">
        <v>108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7"/>
    </row>
    <row r="12" spans="1:12" s="36" customFormat="1" ht="12" customHeight="1" x14ac:dyDescent="0.2">
      <c r="A12" s="47" t="s">
        <v>82</v>
      </c>
      <c r="B12" s="28"/>
      <c r="C12" s="29"/>
      <c r="D12" s="30"/>
      <c r="E12" s="31"/>
      <c r="F12" s="31"/>
      <c r="G12" s="32"/>
      <c r="H12" s="33" t="s">
        <v>112</v>
      </c>
      <c r="I12" s="34"/>
      <c r="J12" s="35"/>
      <c r="K12" s="54"/>
      <c r="L12" s="48" t="s">
        <v>115</v>
      </c>
    </row>
    <row r="13" spans="1:12" s="36" customFormat="1" ht="12" customHeight="1" x14ac:dyDescent="0.2">
      <c r="A13" s="110" t="s">
        <v>111</v>
      </c>
      <c r="B13" s="11"/>
      <c r="C13" s="13"/>
      <c r="D13" s="8"/>
      <c r="E13" s="9"/>
      <c r="F13" s="9"/>
      <c r="G13" s="40"/>
      <c r="H13" s="37" t="s">
        <v>113</v>
      </c>
      <c r="I13" s="38"/>
      <c r="J13" s="10"/>
      <c r="K13" s="39"/>
      <c r="L13" s="49" t="s">
        <v>114</v>
      </c>
    </row>
    <row r="14" spans="1:12" s="36" customFormat="1" ht="6.75" customHeight="1" x14ac:dyDescent="0.2">
      <c r="A14" s="111"/>
      <c r="B14" s="92"/>
      <c r="C14" s="101"/>
      <c r="D14" s="102"/>
      <c r="E14" s="103"/>
      <c r="F14" s="103"/>
      <c r="G14" s="112"/>
      <c r="H14" s="113"/>
      <c r="I14" s="91"/>
      <c r="J14" s="114"/>
      <c r="K14" s="115"/>
      <c r="L14" s="116"/>
    </row>
    <row r="15" spans="1:12" s="121" customFormat="1" ht="12" customHeight="1" x14ac:dyDescent="0.2">
      <c r="A15" s="138" t="s">
        <v>0</v>
      </c>
      <c r="B15" s="139"/>
      <c r="C15" s="139"/>
      <c r="D15" s="139"/>
      <c r="E15" s="139"/>
      <c r="F15" s="139"/>
      <c r="G15" s="139"/>
      <c r="H15" s="140" t="s">
        <v>1</v>
      </c>
      <c r="I15" s="141"/>
      <c r="J15" s="141"/>
      <c r="K15" s="141"/>
      <c r="L15" s="142"/>
    </row>
    <row r="16" spans="1:12" s="36" customFormat="1" ht="12" customHeight="1" x14ac:dyDescent="0.2">
      <c r="A16" s="50" t="s">
        <v>2</v>
      </c>
      <c r="B16" s="100"/>
      <c r="C16" s="101"/>
      <c r="D16" s="102"/>
      <c r="E16" s="103"/>
      <c r="F16" s="103"/>
      <c r="G16" s="104"/>
      <c r="H16" s="90" t="s">
        <v>116</v>
      </c>
      <c r="I16" s="91"/>
      <c r="J16" s="92"/>
      <c r="K16" s="93"/>
      <c r="L16" s="94"/>
    </row>
    <row r="17" spans="1:12" s="36" customFormat="1" ht="12" customHeight="1" x14ac:dyDescent="0.2">
      <c r="A17" s="50" t="s">
        <v>3</v>
      </c>
      <c r="B17" s="100"/>
      <c r="C17" s="101"/>
      <c r="D17" s="102"/>
      <c r="E17" s="103"/>
      <c r="F17" s="103"/>
      <c r="G17" s="104" t="s">
        <v>83</v>
      </c>
      <c r="H17" s="90" t="s">
        <v>86</v>
      </c>
      <c r="I17" s="91"/>
      <c r="J17" s="92"/>
      <c r="K17" s="93"/>
      <c r="L17" s="95"/>
    </row>
    <row r="18" spans="1:12" s="36" customFormat="1" ht="12" customHeight="1" x14ac:dyDescent="0.2">
      <c r="A18" s="50" t="s">
        <v>4</v>
      </c>
      <c r="B18" s="100"/>
      <c r="C18" s="101"/>
      <c r="D18" s="102"/>
      <c r="E18" s="103"/>
      <c r="F18" s="103"/>
      <c r="G18" s="104" t="s">
        <v>84</v>
      </c>
      <c r="H18" s="90" t="s">
        <v>87</v>
      </c>
      <c r="I18" s="91"/>
      <c r="J18" s="92"/>
      <c r="K18" s="93"/>
      <c r="L18" s="95"/>
    </row>
    <row r="19" spans="1:12" s="36" customFormat="1" ht="12" customHeight="1" thickBot="1" x14ac:dyDescent="0.25">
      <c r="A19" s="51" t="s">
        <v>5</v>
      </c>
      <c r="B19" s="105"/>
      <c r="C19" s="106"/>
      <c r="D19" s="107"/>
      <c r="E19" s="108"/>
      <c r="F19" s="108"/>
      <c r="G19" s="109" t="s">
        <v>85</v>
      </c>
      <c r="H19" s="55" t="s">
        <v>89</v>
      </c>
      <c r="I19" s="96"/>
      <c r="J19" s="97"/>
      <c r="K19" s="98" t="s">
        <v>117</v>
      </c>
      <c r="L19" s="99" t="s">
        <v>118</v>
      </c>
    </row>
    <row r="20" spans="1:12" s="53" customFormat="1" ht="8.25" customHeight="1" thickTop="1" thickBot="1" x14ac:dyDescent="0.25">
      <c r="A20" s="9"/>
      <c r="B20" s="11"/>
      <c r="C20" s="13"/>
      <c r="D20" s="8"/>
      <c r="E20" s="9"/>
      <c r="F20" s="9"/>
      <c r="G20" s="40"/>
      <c r="H20" s="52"/>
      <c r="I20" s="38"/>
      <c r="J20" s="11"/>
      <c r="K20" s="12"/>
      <c r="L20" s="46"/>
    </row>
    <row r="21" spans="1:12" s="119" customFormat="1" ht="12" customHeight="1" thickTop="1" x14ac:dyDescent="0.2">
      <c r="A21" s="143" t="s">
        <v>65</v>
      </c>
      <c r="B21" s="145" t="s">
        <v>106</v>
      </c>
      <c r="C21" s="147" t="s">
        <v>107</v>
      </c>
      <c r="D21" s="149" t="s">
        <v>54</v>
      </c>
      <c r="E21" s="149" t="s">
        <v>55</v>
      </c>
      <c r="F21" s="149" t="s">
        <v>56</v>
      </c>
      <c r="G21" s="149" t="s">
        <v>64</v>
      </c>
      <c r="H21" s="151" t="s">
        <v>66</v>
      </c>
      <c r="I21" s="151" t="s">
        <v>67</v>
      </c>
      <c r="J21" s="145" t="s">
        <v>68</v>
      </c>
      <c r="K21" s="153" t="s">
        <v>69</v>
      </c>
      <c r="L21" s="155" t="s">
        <v>70</v>
      </c>
    </row>
    <row r="22" spans="1:12" s="119" customFormat="1" ht="12" customHeight="1" x14ac:dyDescent="0.2">
      <c r="A22" s="144"/>
      <c r="B22" s="146"/>
      <c r="C22" s="148"/>
      <c r="D22" s="150"/>
      <c r="E22" s="150"/>
      <c r="F22" s="150"/>
      <c r="G22" s="150"/>
      <c r="H22" s="152"/>
      <c r="I22" s="152"/>
      <c r="J22" s="146"/>
      <c r="K22" s="154"/>
      <c r="L22" s="156"/>
    </row>
    <row r="23" spans="1:12" s="19" customFormat="1" ht="14.25" customHeight="1" x14ac:dyDescent="0.2">
      <c r="A23" s="57">
        <v>1</v>
      </c>
      <c r="B23" s="23">
        <v>14</v>
      </c>
      <c r="C23" s="4">
        <v>10119181759</v>
      </c>
      <c r="D23" s="27" t="s">
        <v>17</v>
      </c>
      <c r="E23" s="14" t="s">
        <v>40</v>
      </c>
      <c r="F23" s="14" t="s">
        <v>10</v>
      </c>
      <c r="G23" s="14" t="s">
        <v>34</v>
      </c>
      <c r="H23" s="122">
        <v>5.8854166666666673E-2</v>
      </c>
      <c r="I23" s="123"/>
      <c r="J23" s="56">
        <f>IFERROR($K$19*3600/(HOUR(H23)*3600+MINUTE(H23)*60+SECOND(H23)),"")</f>
        <v>39.646017699115042</v>
      </c>
      <c r="K23" s="25"/>
      <c r="L23" s="58"/>
    </row>
    <row r="24" spans="1:12" s="19" customFormat="1" ht="14.25" customHeight="1" x14ac:dyDescent="0.2">
      <c r="A24" s="57">
        <v>2</v>
      </c>
      <c r="B24" s="23">
        <v>9</v>
      </c>
      <c r="C24" s="4">
        <v>10091971138</v>
      </c>
      <c r="D24" s="27" t="s">
        <v>27</v>
      </c>
      <c r="E24" s="14" t="s">
        <v>37</v>
      </c>
      <c r="F24" s="14" t="s">
        <v>10</v>
      </c>
      <c r="G24" s="14" t="s">
        <v>34</v>
      </c>
      <c r="H24" s="122">
        <v>5.8854166666666673E-2</v>
      </c>
      <c r="I24" s="123">
        <f>H24-$H$23</f>
        <v>0</v>
      </c>
      <c r="J24" s="56">
        <f t="shared" ref="J24:J44" si="0">IFERROR($K$19*3600/(HOUR(H24)*3600+MINUTE(H24)*60+SECOND(H24)),"")</f>
        <v>39.646017699115042</v>
      </c>
      <c r="K24" s="25"/>
      <c r="L24" s="58"/>
    </row>
    <row r="25" spans="1:12" s="19" customFormat="1" ht="14.25" customHeight="1" x14ac:dyDescent="0.2">
      <c r="A25" s="57">
        <v>3</v>
      </c>
      <c r="B25" s="23">
        <v>22</v>
      </c>
      <c r="C25" s="4">
        <v>10105977534</v>
      </c>
      <c r="D25" s="27" t="s">
        <v>24</v>
      </c>
      <c r="E25" s="14" t="s">
        <v>47</v>
      </c>
      <c r="F25" s="14" t="s">
        <v>10</v>
      </c>
      <c r="G25" s="14" t="s">
        <v>34</v>
      </c>
      <c r="H25" s="122">
        <v>5.8854166666666673E-2</v>
      </c>
      <c r="I25" s="123">
        <f t="shared" ref="I25:I43" si="1">H25-$H$23</f>
        <v>0</v>
      </c>
      <c r="J25" s="56">
        <f t="shared" si="0"/>
        <v>39.646017699115042</v>
      </c>
      <c r="K25" s="25"/>
      <c r="L25" s="58"/>
    </row>
    <row r="26" spans="1:12" s="19" customFormat="1" ht="14.25" customHeight="1" x14ac:dyDescent="0.2">
      <c r="A26" s="57">
        <v>4</v>
      </c>
      <c r="B26" s="23">
        <v>25</v>
      </c>
      <c r="C26" s="4">
        <v>10096408987</v>
      </c>
      <c r="D26" s="27" t="s">
        <v>28</v>
      </c>
      <c r="E26" s="14" t="s">
        <v>50</v>
      </c>
      <c r="F26" s="14" t="s">
        <v>10</v>
      </c>
      <c r="G26" s="14" t="s">
        <v>34</v>
      </c>
      <c r="H26" s="122">
        <v>5.8854166666666673E-2</v>
      </c>
      <c r="I26" s="123">
        <f t="shared" si="1"/>
        <v>0</v>
      </c>
      <c r="J26" s="56">
        <f t="shared" si="0"/>
        <v>39.646017699115042</v>
      </c>
      <c r="K26" s="25"/>
      <c r="L26" s="58"/>
    </row>
    <row r="27" spans="1:12" s="19" customFormat="1" ht="14.25" customHeight="1" x14ac:dyDescent="0.2">
      <c r="A27" s="57">
        <v>5</v>
      </c>
      <c r="B27" s="26">
        <v>19</v>
      </c>
      <c r="C27" s="4">
        <v>10104125642</v>
      </c>
      <c r="D27" s="27" t="s">
        <v>22</v>
      </c>
      <c r="E27" s="14" t="s">
        <v>45</v>
      </c>
      <c r="F27" s="14" t="s">
        <v>90</v>
      </c>
      <c r="G27" s="14" t="s">
        <v>34</v>
      </c>
      <c r="H27" s="122">
        <v>5.8854166666666673E-2</v>
      </c>
      <c r="I27" s="123">
        <f t="shared" si="1"/>
        <v>0</v>
      </c>
      <c r="J27" s="56">
        <f t="shared" si="0"/>
        <v>39.646017699115042</v>
      </c>
      <c r="K27" s="25"/>
      <c r="L27" s="58"/>
    </row>
    <row r="28" spans="1:12" s="19" customFormat="1" ht="14.25" customHeight="1" x14ac:dyDescent="0.2">
      <c r="A28" s="57">
        <v>6</v>
      </c>
      <c r="B28" s="26">
        <v>10</v>
      </c>
      <c r="C28" s="4">
        <v>10104925082</v>
      </c>
      <c r="D28" s="27" t="s">
        <v>16</v>
      </c>
      <c r="E28" s="14" t="s">
        <v>38</v>
      </c>
      <c r="F28" s="14" t="s">
        <v>10</v>
      </c>
      <c r="G28" s="14" t="s">
        <v>34</v>
      </c>
      <c r="H28" s="122">
        <v>5.8854166666666673E-2</v>
      </c>
      <c r="I28" s="123">
        <f t="shared" si="1"/>
        <v>0</v>
      </c>
      <c r="J28" s="56">
        <f t="shared" si="0"/>
        <v>39.646017699115042</v>
      </c>
      <c r="K28" s="25"/>
      <c r="L28" s="58"/>
    </row>
    <row r="29" spans="1:12" s="19" customFormat="1" ht="14.25" customHeight="1" x14ac:dyDescent="0.2">
      <c r="A29" s="57">
        <v>7</v>
      </c>
      <c r="B29" s="23">
        <v>12</v>
      </c>
      <c r="C29" s="4">
        <v>10096307139</v>
      </c>
      <c r="D29" s="27" t="s">
        <v>21</v>
      </c>
      <c r="E29" s="14" t="s">
        <v>39</v>
      </c>
      <c r="F29" s="14" t="s">
        <v>91</v>
      </c>
      <c r="G29" s="14" t="s">
        <v>34</v>
      </c>
      <c r="H29" s="122">
        <v>6.1076388888888888E-2</v>
      </c>
      <c r="I29" s="123">
        <f t="shared" si="1"/>
        <v>2.2222222222222157E-3</v>
      </c>
      <c r="J29" s="56">
        <f t="shared" si="0"/>
        <v>38.203524729960208</v>
      </c>
      <c r="K29" s="25"/>
      <c r="L29" s="58"/>
    </row>
    <row r="30" spans="1:12" s="19" customFormat="1" ht="14.25" customHeight="1" x14ac:dyDescent="0.2">
      <c r="A30" s="57">
        <v>8</v>
      </c>
      <c r="B30" s="26">
        <v>96</v>
      </c>
      <c r="C30" s="4">
        <v>10127428274</v>
      </c>
      <c r="D30" s="27" t="s">
        <v>59</v>
      </c>
      <c r="E30" s="14" t="s">
        <v>62</v>
      </c>
      <c r="F30" s="14" t="s">
        <v>91</v>
      </c>
      <c r="G30" s="14" t="s">
        <v>57</v>
      </c>
      <c r="H30" s="122">
        <v>6.1076388888888888E-2</v>
      </c>
      <c r="I30" s="123">
        <f t="shared" si="1"/>
        <v>2.2222222222222157E-3</v>
      </c>
      <c r="J30" s="56">
        <f t="shared" si="0"/>
        <v>38.203524729960208</v>
      </c>
      <c r="K30" s="25"/>
      <c r="L30" s="58"/>
    </row>
    <row r="31" spans="1:12" s="19" customFormat="1" ht="14.25" customHeight="1" x14ac:dyDescent="0.2">
      <c r="A31" s="57">
        <v>9</v>
      </c>
      <c r="B31" s="23">
        <v>16</v>
      </c>
      <c r="C31" s="4">
        <v>10128097271</v>
      </c>
      <c r="D31" s="27" t="s">
        <v>15</v>
      </c>
      <c r="E31" s="14" t="s">
        <v>42</v>
      </c>
      <c r="F31" s="14" t="s">
        <v>10</v>
      </c>
      <c r="G31" s="14" t="s">
        <v>34</v>
      </c>
      <c r="H31" s="122">
        <v>6.1076388888888888E-2</v>
      </c>
      <c r="I31" s="123">
        <f t="shared" si="1"/>
        <v>2.2222222222222157E-3</v>
      </c>
      <c r="J31" s="56">
        <f t="shared" si="0"/>
        <v>38.203524729960208</v>
      </c>
      <c r="K31" s="25"/>
      <c r="L31" s="58"/>
    </row>
    <row r="32" spans="1:12" s="19" customFormat="1" ht="14.25" customHeight="1" x14ac:dyDescent="0.2">
      <c r="A32" s="57">
        <v>10</v>
      </c>
      <c r="B32" s="23">
        <v>24</v>
      </c>
      <c r="C32" s="4">
        <v>10125505048</v>
      </c>
      <c r="D32" s="27" t="s">
        <v>26</v>
      </c>
      <c r="E32" s="14" t="s">
        <v>49</v>
      </c>
      <c r="F32" s="14" t="s">
        <v>10</v>
      </c>
      <c r="G32" s="14" t="s">
        <v>34</v>
      </c>
      <c r="H32" s="122">
        <v>6.1076388888888888E-2</v>
      </c>
      <c r="I32" s="123">
        <f t="shared" si="1"/>
        <v>2.2222222222222157E-3</v>
      </c>
      <c r="J32" s="56">
        <f t="shared" si="0"/>
        <v>38.203524729960208</v>
      </c>
      <c r="K32" s="25"/>
      <c r="L32" s="58"/>
    </row>
    <row r="33" spans="1:12" s="19" customFormat="1" ht="14.25" customHeight="1" x14ac:dyDescent="0.2">
      <c r="A33" s="57">
        <v>11</v>
      </c>
      <c r="B33" s="26">
        <v>97</v>
      </c>
      <c r="C33" s="4">
        <v>10127428375</v>
      </c>
      <c r="D33" s="27" t="s">
        <v>60</v>
      </c>
      <c r="E33" s="14" t="s">
        <v>63</v>
      </c>
      <c r="F33" s="14" t="s">
        <v>91</v>
      </c>
      <c r="G33" s="14" t="s">
        <v>57</v>
      </c>
      <c r="H33" s="122">
        <v>6.1076388888888888E-2</v>
      </c>
      <c r="I33" s="123">
        <f t="shared" si="1"/>
        <v>2.2222222222222157E-3</v>
      </c>
      <c r="J33" s="56">
        <f t="shared" si="0"/>
        <v>38.203524729960208</v>
      </c>
      <c r="K33" s="25"/>
      <c r="L33" s="58"/>
    </row>
    <row r="34" spans="1:12" s="19" customFormat="1" ht="14.25" customHeight="1" x14ac:dyDescent="0.2">
      <c r="A34" s="57">
        <v>12</v>
      </c>
      <c r="B34" s="23">
        <v>21</v>
      </c>
      <c r="C34" s="4">
        <v>10115074316</v>
      </c>
      <c r="D34" s="27" t="s">
        <v>23</v>
      </c>
      <c r="E34" s="14" t="s">
        <v>46</v>
      </c>
      <c r="F34" s="14" t="s">
        <v>10</v>
      </c>
      <c r="G34" s="14" t="s">
        <v>34</v>
      </c>
      <c r="H34" s="122">
        <v>6.2997685185185184E-2</v>
      </c>
      <c r="I34" s="123">
        <f t="shared" si="1"/>
        <v>4.1435185185185117E-3</v>
      </c>
      <c r="J34" s="56">
        <f t="shared" si="0"/>
        <v>37.038397942311228</v>
      </c>
      <c r="K34" s="25"/>
      <c r="L34" s="58"/>
    </row>
    <row r="35" spans="1:12" s="19" customFormat="1" ht="14.25" customHeight="1" x14ac:dyDescent="0.2">
      <c r="A35" s="57">
        <v>13</v>
      </c>
      <c r="B35" s="23">
        <v>17</v>
      </c>
      <c r="C35" s="4">
        <v>10115980759</v>
      </c>
      <c r="D35" s="27" t="s">
        <v>19</v>
      </c>
      <c r="E35" s="117" t="s">
        <v>43</v>
      </c>
      <c r="F35" s="14" t="s">
        <v>90</v>
      </c>
      <c r="G35" s="14" t="s">
        <v>34</v>
      </c>
      <c r="H35" s="122">
        <v>6.2997685185185184E-2</v>
      </c>
      <c r="I35" s="123">
        <f t="shared" si="1"/>
        <v>4.1435185185185117E-3</v>
      </c>
      <c r="J35" s="56">
        <f t="shared" si="0"/>
        <v>37.038397942311228</v>
      </c>
      <c r="K35" s="25"/>
      <c r="L35" s="58"/>
    </row>
    <row r="36" spans="1:12" s="19" customFormat="1" ht="14.25" customHeight="1" x14ac:dyDescent="0.2">
      <c r="A36" s="57">
        <v>14</v>
      </c>
      <c r="B36" s="23">
        <v>23</v>
      </c>
      <c r="C36" s="4">
        <v>10125236478</v>
      </c>
      <c r="D36" s="27" t="s">
        <v>25</v>
      </c>
      <c r="E36" s="14" t="s">
        <v>48</v>
      </c>
      <c r="F36" s="14" t="s">
        <v>90</v>
      </c>
      <c r="G36" s="14" t="s">
        <v>34</v>
      </c>
      <c r="H36" s="122">
        <v>6.2997685185185184E-2</v>
      </c>
      <c r="I36" s="123">
        <f t="shared" si="1"/>
        <v>4.1435185185185117E-3</v>
      </c>
      <c r="J36" s="56">
        <f t="shared" si="0"/>
        <v>37.038397942311228</v>
      </c>
      <c r="K36" s="25"/>
      <c r="L36" s="58"/>
    </row>
    <row r="37" spans="1:12" s="19" customFormat="1" ht="14.25" customHeight="1" x14ac:dyDescent="0.2">
      <c r="A37" s="57">
        <v>15</v>
      </c>
      <c r="B37" s="23">
        <v>15</v>
      </c>
      <c r="C37" s="4">
        <v>10119182163</v>
      </c>
      <c r="D37" s="27" t="s">
        <v>18</v>
      </c>
      <c r="E37" s="14" t="s">
        <v>41</v>
      </c>
      <c r="F37" s="14" t="s">
        <v>90</v>
      </c>
      <c r="G37" s="14" t="s">
        <v>34</v>
      </c>
      <c r="H37" s="122">
        <v>6.2997685185185184E-2</v>
      </c>
      <c r="I37" s="123">
        <f t="shared" si="1"/>
        <v>4.1435185185185117E-3</v>
      </c>
      <c r="J37" s="56">
        <f t="shared" si="0"/>
        <v>37.038397942311228</v>
      </c>
      <c r="K37" s="25"/>
      <c r="L37" s="58"/>
    </row>
    <row r="38" spans="1:12" s="19" customFormat="1" ht="14.25" customHeight="1" x14ac:dyDescent="0.2">
      <c r="A38" s="57" t="s">
        <v>109</v>
      </c>
      <c r="B38" s="23">
        <v>170</v>
      </c>
      <c r="C38" s="4">
        <v>10132104078</v>
      </c>
      <c r="D38" s="27" t="s">
        <v>30</v>
      </c>
      <c r="E38" s="14" t="s">
        <v>52</v>
      </c>
      <c r="F38" s="14" t="s">
        <v>91</v>
      </c>
      <c r="G38" s="14" t="s">
        <v>34</v>
      </c>
      <c r="H38" s="122"/>
      <c r="I38" s="123"/>
      <c r="J38" s="56" t="str">
        <f t="shared" si="0"/>
        <v/>
      </c>
      <c r="K38" s="25"/>
      <c r="L38" s="58"/>
    </row>
    <row r="39" spans="1:12" s="19" customFormat="1" ht="14.25" customHeight="1" x14ac:dyDescent="0.2">
      <c r="A39" s="57" t="s">
        <v>109</v>
      </c>
      <c r="B39" s="23">
        <v>94</v>
      </c>
      <c r="C39" s="4">
        <v>10115494446</v>
      </c>
      <c r="D39" s="27" t="s">
        <v>58</v>
      </c>
      <c r="E39" s="14" t="s">
        <v>61</v>
      </c>
      <c r="F39" s="14" t="s">
        <v>90</v>
      </c>
      <c r="G39" s="14" t="s">
        <v>57</v>
      </c>
      <c r="H39" s="122"/>
      <c r="I39" s="123"/>
      <c r="J39" s="56" t="str">
        <f t="shared" si="0"/>
        <v/>
      </c>
      <c r="K39" s="25"/>
      <c r="L39" s="58"/>
    </row>
    <row r="40" spans="1:12" s="19" customFormat="1" ht="14.25" customHeight="1" x14ac:dyDescent="0.2">
      <c r="A40" s="57" t="s">
        <v>109</v>
      </c>
      <c r="B40" s="23">
        <v>42</v>
      </c>
      <c r="C40" s="4">
        <v>10116023704</v>
      </c>
      <c r="D40" s="27" t="s">
        <v>80</v>
      </c>
      <c r="E40" s="14" t="s">
        <v>75</v>
      </c>
      <c r="F40" s="14" t="s">
        <v>91</v>
      </c>
      <c r="G40" s="14" t="s">
        <v>76</v>
      </c>
      <c r="H40" s="122"/>
      <c r="I40" s="123"/>
      <c r="J40" s="56" t="str">
        <f t="shared" si="0"/>
        <v/>
      </c>
      <c r="K40" s="25"/>
      <c r="L40" s="58"/>
    </row>
    <row r="41" spans="1:12" s="19" customFormat="1" ht="14.25" customHeight="1" x14ac:dyDescent="0.2">
      <c r="A41" s="57" t="s">
        <v>109</v>
      </c>
      <c r="B41" s="23">
        <v>30</v>
      </c>
      <c r="C41" s="4">
        <v>10129071823</v>
      </c>
      <c r="D41" s="27" t="s">
        <v>77</v>
      </c>
      <c r="E41" s="117">
        <v>39364</v>
      </c>
      <c r="F41" s="14" t="s">
        <v>91</v>
      </c>
      <c r="G41" s="14" t="s">
        <v>34</v>
      </c>
      <c r="H41" s="122"/>
      <c r="I41" s="123"/>
      <c r="J41" s="56" t="str">
        <f t="shared" si="0"/>
        <v/>
      </c>
      <c r="K41" s="25"/>
      <c r="L41" s="58"/>
    </row>
    <row r="42" spans="1:12" s="19" customFormat="1" ht="14.25" customHeight="1" x14ac:dyDescent="0.2">
      <c r="A42" s="57" t="s">
        <v>109</v>
      </c>
      <c r="B42" s="23">
        <v>176</v>
      </c>
      <c r="C42" s="4">
        <v>10129071820</v>
      </c>
      <c r="D42" s="27" t="s">
        <v>31</v>
      </c>
      <c r="E42" s="117" t="s">
        <v>53</v>
      </c>
      <c r="F42" s="14" t="s">
        <v>91</v>
      </c>
      <c r="G42" s="14" t="s">
        <v>34</v>
      </c>
      <c r="H42" s="122"/>
      <c r="I42" s="123"/>
      <c r="J42" s="56" t="str">
        <f t="shared" si="0"/>
        <v/>
      </c>
      <c r="K42" s="25"/>
      <c r="L42" s="58"/>
    </row>
    <row r="43" spans="1:12" s="19" customFormat="1" ht="14.25" customHeight="1" x14ac:dyDescent="0.2">
      <c r="A43" s="57" t="s">
        <v>109</v>
      </c>
      <c r="B43" s="23">
        <v>18</v>
      </c>
      <c r="C43" s="4">
        <v>10197809820</v>
      </c>
      <c r="D43" s="27" t="s">
        <v>20</v>
      </c>
      <c r="E43" s="117" t="s">
        <v>44</v>
      </c>
      <c r="F43" s="14" t="s">
        <v>91</v>
      </c>
      <c r="G43" s="14" t="s">
        <v>34</v>
      </c>
      <c r="H43" s="122"/>
      <c r="I43" s="123"/>
      <c r="J43" s="56" t="str">
        <f t="shared" si="0"/>
        <v/>
      </c>
      <c r="K43" s="25"/>
      <c r="L43" s="58"/>
    </row>
    <row r="44" spans="1:12" s="19" customFormat="1" ht="14.25" customHeight="1" x14ac:dyDescent="0.2">
      <c r="A44" s="57" t="s">
        <v>109</v>
      </c>
      <c r="B44" s="23">
        <v>172</v>
      </c>
      <c r="C44" s="4">
        <v>10023487632</v>
      </c>
      <c r="D44" s="27" t="s">
        <v>119</v>
      </c>
      <c r="E44" s="117">
        <v>38875</v>
      </c>
      <c r="F44" s="14" t="s">
        <v>91</v>
      </c>
      <c r="G44" s="14" t="s">
        <v>34</v>
      </c>
      <c r="H44" s="122"/>
      <c r="I44" s="123"/>
      <c r="J44" s="56" t="str">
        <f t="shared" si="0"/>
        <v/>
      </c>
      <c r="K44" s="25"/>
      <c r="L44" s="58"/>
    </row>
    <row r="45" spans="1:12" s="19" customFormat="1" ht="14.25" customHeight="1" x14ac:dyDescent="0.2">
      <c r="A45" s="57" t="s">
        <v>109</v>
      </c>
      <c r="B45" s="23">
        <v>31</v>
      </c>
      <c r="C45" s="4">
        <v>10129071824</v>
      </c>
      <c r="D45" s="27" t="s">
        <v>78</v>
      </c>
      <c r="E45" s="14" t="s">
        <v>79</v>
      </c>
      <c r="F45" s="14" t="s">
        <v>91</v>
      </c>
      <c r="G45" s="14" t="s">
        <v>34</v>
      </c>
      <c r="H45" s="122"/>
      <c r="I45" s="123"/>
      <c r="J45" s="56" t="str">
        <f t="shared" ref="J45:J48" si="2">IFERROR($K$19*3600/(HOUR(H45)*3600+MINUTE(H45)*60+SECOND(H45)),"")</f>
        <v/>
      </c>
      <c r="K45" s="25"/>
      <c r="L45" s="58"/>
    </row>
    <row r="46" spans="1:12" s="19" customFormat="1" ht="14.25" customHeight="1" x14ac:dyDescent="0.2">
      <c r="A46" s="57" t="s">
        <v>109</v>
      </c>
      <c r="B46" s="23">
        <v>41</v>
      </c>
      <c r="C46" s="4">
        <v>10116658850</v>
      </c>
      <c r="D46" s="27" t="s">
        <v>72</v>
      </c>
      <c r="E46" s="14" t="s">
        <v>74</v>
      </c>
      <c r="F46" s="14" t="s">
        <v>90</v>
      </c>
      <c r="G46" s="14" t="s">
        <v>76</v>
      </c>
      <c r="H46" s="122"/>
      <c r="I46" s="123"/>
      <c r="J46" s="56" t="str">
        <f t="shared" si="2"/>
        <v/>
      </c>
      <c r="K46" s="25"/>
      <c r="L46" s="58"/>
    </row>
    <row r="47" spans="1:12" s="19" customFormat="1" ht="14.25" customHeight="1" x14ac:dyDescent="0.2">
      <c r="A47" s="57" t="s">
        <v>109</v>
      </c>
      <c r="B47" s="23">
        <v>40</v>
      </c>
      <c r="C47" s="4">
        <v>10116255591</v>
      </c>
      <c r="D47" s="27" t="s">
        <v>71</v>
      </c>
      <c r="E47" s="14" t="s">
        <v>73</v>
      </c>
      <c r="F47" s="14" t="s">
        <v>10</v>
      </c>
      <c r="G47" s="14" t="s">
        <v>76</v>
      </c>
      <c r="H47" s="122"/>
      <c r="I47" s="123"/>
      <c r="J47" s="56" t="str">
        <f t="shared" si="2"/>
        <v/>
      </c>
      <c r="K47" s="25"/>
      <c r="L47" s="58"/>
    </row>
    <row r="48" spans="1:12" s="19" customFormat="1" ht="14.25" customHeight="1" x14ac:dyDescent="0.2">
      <c r="A48" s="57" t="s">
        <v>109</v>
      </c>
      <c r="B48" s="23">
        <v>26</v>
      </c>
      <c r="C48" s="4">
        <v>10196307143</v>
      </c>
      <c r="D48" s="27" t="s">
        <v>29</v>
      </c>
      <c r="E48" s="14" t="s">
        <v>51</v>
      </c>
      <c r="F48" s="14" t="s">
        <v>90</v>
      </c>
      <c r="G48" s="14" t="s">
        <v>34</v>
      </c>
      <c r="H48" s="122"/>
      <c r="I48" s="123"/>
      <c r="J48" s="56" t="str">
        <f t="shared" si="2"/>
        <v/>
      </c>
      <c r="K48" s="25"/>
      <c r="L48" s="58"/>
    </row>
    <row r="49" spans="1:12" ht="8.25" customHeight="1" thickBot="1" x14ac:dyDescent="0.25">
      <c r="A49" s="42"/>
      <c r="B49" s="15"/>
      <c r="C49" s="41"/>
      <c r="D49" s="18"/>
      <c r="E49" s="17"/>
      <c r="F49" s="17"/>
      <c r="G49" s="17"/>
      <c r="H49" s="43"/>
      <c r="I49" s="22"/>
      <c r="J49" s="44"/>
      <c r="K49" s="16"/>
      <c r="L49" s="45"/>
    </row>
    <row r="50" spans="1:12" s="19" customFormat="1" ht="15" customHeight="1" thickTop="1" x14ac:dyDescent="0.2">
      <c r="A50" s="157" t="s">
        <v>92</v>
      </c>
      <c r="B50" s="158"/>
      <c r="C50" s="158"/>
      <c r="D50" s="158"/>
      <c r="E50" s="118"/>
      <c r="F50" s="118"/>
      <c r="G50" s="158" t="s">
        <v>93</v>
      </c>
      <c r="H50" s="158"/>
      <c r="I50" s="158"/>
      <c r="J50" s="158"/>
      <c r="K50" s="158"/>
      <c r="L50" s="159"/>
    </row>
    <row r="51" spans="1:12" s="67" customFormat="1" ht="10.5" customHeight="1" x14ac:dyDescent="0.2">
      <c r="A51" s="59" t="s">
        <v>120</v>
      </c>
      <c r="B51" s="60"/>
      <c r="C51" s="61"/>
      <c r="D51" s="62"/>
      <c r="E51" s="62"/>
      <c r="F51" s="62"/>
      <c r="G51" s="63" t="s">
        <v>35</v>
      </c>
      <c r="H51" s="64">
        <v>3</v>
      </c>
      <c r="I51" s="65"/>
      <c r="J51" s="65"/>
      <c r="K51" s="63" t="s">
        <v>94</v>
      </c>
      <c r="L51" s="66">
        <f>COUNTIF(F$21:F67,"ЗМС")</f>
        <v>0</v>
      </c>
    </row>
    <row r="52" spans="1:12" s="67" customFormat="1" ht="10.5" customHeight="1" x14ac:dyDescent="0.2">
      <c r="A52" s="59" t="s">
        <v>103</v>
      </c>
      <c r="B52" s="60"/>
      <c r="C52" s="68"/>
      <c r="D52" s="62"/>
      <c r="E52" s="62"/>
      <c r="F52" s="62"/>
      <c r="G52" s="69" t="s">
        <v>11</v>
      </c>
      <c r="H52" s="70">
        <f>H53+H58</f>
        <v>26</v>
      </c>
      <c r="I52" s="65"/>
      <c r="J52" s="65"/>
      <c r="K52" s="69" t="s">
        <v>95</v>
      </c>
      <c r="L52" s="71">
        <f>COUNTIF(F$21:F67,"МСМК")</f>
        <v>0</v>
      </c>
    </row>
    <row r="53" spans="1:12" s="67" customFormat="1" ht="10.5" customHeight="1" x14ac:dyDescent="0.2">
      <c r="A53" s="59" t="s">
        <v>104</v>
      </c>
      <c r="B53" s="60"/>
      <c r="C53" s="72"/>
      <c r="D53" s="62"/>
      <c r="E53" s="62"/>
      <c r="F53" s="62"/>
      <c r="G53" s="69" t="s">
        <v>12</v>
      </c>
      <c r="H53" s="70">
        <f>H54+H56+H55+H57</f>
        <v>26</v>
      </c>
      <c r="I53" s="65"/>
      <c r="J53" s="65"/>
      <c r="K53" s="69" t="s">
        <v>96</v>
      </c>
      <c r="L53" s="71">
        <f>COUNTIF(F$21:F49,"МС")</f>
        <v>0</v>
      </c>
    </row>
    <row r="54" spans="1:12" s="67" customFormat="1" ht="10.5" customHeight="1" x14ac:dyDescent="0.2">
      <c r="A54" s="59" t="s">
        <v>105</v>
      </c>
      <c r="B54" s="60"/>
      <c r="C54" s="72"/>
      <c r="D54" s="62"/>
      <c r="E54" s="62"/>
      <c r="F54" s="62"/>
      <c r="G54" s="69" t="s">
        <v>13</v>
      </c>
      <c r="H54" s="70">
        <f>COUNT(A23:A48)</f>
        <v>15</v>
      </c>
      <c r="I54" s="65"/>
      <c r="J54" s="65"/>
      <c r="K54" s="69" t="s">
        <v>10</v>
      </c>
      <c r="L54" s="71">
        <f>COUNTIF(F$20:F49,"КМС")</f>
        <v>9</v>
      </c>
    </row>
    <row r="55" spans="1:12" s="67" customFormat="1" ht="10.5" customHeight="1" x14ac:dyDescent="0.2">
      <c r="A55" s="73"/>
      <c r="B55" s="60"/>
      <c r="C55" s="72"/>
      <c r="D55" s="62"/>
      <c r="E55" s="74"/>
      <c r="F55" s="74"/>
      <c r="G55" s="69" t="s">
        <v>97</v>
      </c>
      <c r="H55" s="70">
        <f>COUNTIF(A23:A48,"НФ")</f>
        <v>11</v>
      </c>
      <c r="I55" s="65"/>
      <c r="J55" s="65"/>
      <c r="K55" s="69" t="s">
        <v>90</v>
      </c>
      <c r="L55" s="71">
        <f>COUNTIF(F$22:F67,"1 СР")</f>
        <v>7</v>
      </c>
    </row>
    <row r="56" spans="1:12" s="67" customFormat="1" ht="10.5" customHeight="1" x14ac:dyDescent="0.2">
      <c r="A56" s="75"/>
      <c r="B56" s="76"/>
      <c r="C56" s="77"/>
      <c r="D56" s="62"/>
      <c r="E56" s="74"/>
      <c r="F56" s="74"/>
      <c r="G56" s="69" t="s">
        <v>98</v>
      </c>
      <c r="H56" s="70">
        <f>COUNTIF(A23:A48,"ЛИМ")</f>
        <v>0</v>
      </c>
      <c r="I56" s="65"/>
      <c r="J56" s="65"/>
      <c r="K56" s="69" t="s">
        <v>91</v>
      </c>
      <c r="L56" s="71">
        <f>COUNTIF(F$22:F67,"2 СР")</f>
        <v>10</v>
      </c>
    </row>
    <row r="57" spans="1:12" s="67" customFormat="1" ht="10.5" customHeight="1" x14ac:dyDescent="0.2">
      <c r="A57" s="78"/>
      <c r="B57" s="60"/>
      <c r="C57" s="79"/>
      <c r="D57" s="62"/>
      <c r="E57" s="62"/>
      <c r="F57" s="62"/>
      <c r="G57" s="69" t="s">
        <v>14</v>
      </c>
      <c r="H57" s="70">
        <f>COUNTIF(A23:A48,"ДСКВ")</f>
        <v>0</v>
      </c>
      <c r="I57" s="65"/>
      <c r="J57" s="65"/>
      <c r="K57" s="69" t="s">
        <v>99</v>
      </c>
      <c r="L57" s="71">
        <f>COUNTIF(F$22:F67,"3 СР")</f>
        <v>0</v>
      </c>
    </row>
    <row r="58" spans="1:12" s="67" customFormat="1" ht="10.5" customHeight="1" x14ac:dyDescent="0.2">
      <c r="A58" s="78"/>
      <c r="B58" s="60"/>
      <c r="C58" s="79"/>
      <c r="D58" s="80"/>
      <c r="E58" s="80"/>
      <c r="F58" s="80"/>
      <c r="G58" s="69" t="s">
        <v>100</v>
      </c>
      <c r="H58" s="70">
        <f>COUNTIF(A23:A48,"НС")</f>
        <v>0</v>
      </c>
      <c r="I58" s="81"/>
      <c r="J58" s="81"/>
      <c r="K58" s="69"/>
      <c r="L58" s="82"/>
    </row>
    <row r="59" spans="1:12" s="67" customFormat="1" ht="6" customHeight="1" x14ac:dyDescent="0.2">
      <c r="A59" s="83"/>
      <c r="B59" s="62"/>
      <c r="C59" s="62"/>
      <c r="D59" s="62"/>
      <c r="E59" s="62"/>
      <c r="F59" s="62"/>
      <c r="G59" s="74"/>
      <c r="H59" s="84"/>
      <c r="I59" s="85"/>
      <c r="J59" s="65"/>
      <c r="K59" s="65"/>
      <c r="L59" s="86"/>
    </row>
    <row r="60" spans="1:12" s="120" customFormat="1" ht="13.5" customHeight="1" x14ac:dyDescent="0.2">
      <c r="A60" s="160" t="s">
        <v>101</v>
      </c>
      <c r="B60" s="161"/>
      <c r="C60" s="161"/>
      <c r="D60" s="161"/>
      <c r="E60" s="161" t="s">
        <v>6</v>
      </c>
      <c r="F60" s="161"/>
      <c r="G60" s="161"/>
      <c r="H60" s="161" t="s">
        <v>7</v>
      </c>
      <c r="I60" s="161"/>
      <c r="J60" s="161" t="s">
        <v>102</v>
      </c>
      <c r="K60" s="161"/>
      <c r="L60" s="162"/>
    </row>
    <row r="61" spans="1:12" s="67" customFormat="1" ht="10.5" customHeight="1" x14ac:dyDescent="0.2">
      <c r="A61" s="163"/>
      <c r="B61" s="164"/>
      <c r="C61" s="164"/>
      <c r="D61" s="164"/>
      <c r="E61" s="164"/>
      <c r="F61" s="164"/>
      <c r="G61" s="164"/>
      <c r="H61" s="164"/>
      <c r="I61" s="164"/>
      <c r="J61" s="65"/>
      <c r="K61" s="65"/>
      <c r="L61" s="86"/>
    </row>
    <row r="62" spans="1:12" s="67" customFormat="1" ht="10.5" customHeight="1" x14ac:dyDescent="0.2">
      <c r="A62" s="83"/>
      <c r="B62" s="62"/>
      <c r="C62" s="62"/>
      <c r="D62" s="62"/>
      <c r="E62" s="62"/>
      <c r="F62" s="62"/>
      <c r="G62" s="62"/>
      <c r="H62" s="87"/>
      <c r="I62" s="88"/>
      <c r="J62" s="65"/>
      <c r="K62" s="65"/>
      <c r="L62" s="86"/>
    </row>
    <row r="63" spans="1:12" s="67" customFormat="1" ht="10.5" customHeight="1" x14ac:dyDescent="0.2">
      <c r="A63" s="83"/>
      <c r="B63" s="62"/>
      <c r="C63" s="62"/>
      <c r="D63" s="62"/>
      <c r="E63" s="62"/>
      <c r="F63" s="62"/>
      <c r="G63" s="62"/>
      <c r="H63" s="87"/>
      <c r="I63" s="88"/>
      <c r="J63" s="65"/>
      <c r="K63" s="65"/>
      <c r="L63" s="86"/>
    </row>
    <row r="64" spans="1:12" s="67" customFormat="1" ht="10.5" customHeight="1" x14ac:dyDescent="0.2">
      <c r="A64" s="83"/>
      <c r="B64" s="62"/>
      <c r="C64" s="62"/>
      <c r="D64" s="62"/>
      <c r="E64" s="62"/>
      <c r="F64" s="62"/>
      <c r="G64" s="62"/>
      <c r="H64" s="87"/>
      <c r="I64" s="88"/>
      <c r="J64" s="65"/>
      <c r="K64" s="65"/>
      <c r="L64" s="86"/>
    </row>
    <row r="65" spans="1:12" s="67" customFormat="1" ht="10.5" customHeight="1" x14ac:dyDescent="0.2">
      <c r="A65" s="83"/>
      <c r="B65" s="62"/>
      <c r="C65" s="62"/>
      <c r="D65" s="62"/>
      <c r="E65" s="62"/>
      <c r="F65" s="62"/>
      <c r="G65" s="62"/>
      <c r="H65" s="87"/>
      <c r="I65" s="88"/>
      <c r="J65" s="65"/>
      <c r="K65" s="65"/>
      <c r="L65" s="86"/>
    </row>
    <row r="66" spans="1:12" s="67" customFormat="1" ht="16.5" customHeight="1" thickBot="1" x14ac:dyDescent="0.25">
      <c r="A66" s="165"/>
      <c r="B66" s="166"/>
      <c r="C66" s="166"/>
      <c r="D66" s="166"/>
      <c r="E66" s="166" t="str">
        <f>G17</f>
        <v>Кавтасьева Е.Г. (1 кат, г. Самара)</v>
      </c>
      <c r="F66" s="166"/>
      <c r="G66" s="166"/>
      <c r="H66" s="166" t="str">
        <f>G18</f>
        <v>Передельская С.А. (1 кат, г. Самара)</v>
      </c>
      <c r="I66" s="166"/>
      <c r="J66" s="166" t="str">
        <f>G19</f>
        <v>Осянин Ю.И. (В.К., г. Самара)</v>
      </c>
      <c r="K66" s="166"/>
      <c r="L66" s="167"/>
    </row>
    <row r="67" spans="1:12" s="67" customFormat="1" ht="10.5" customHeight="1" thickTop="1" x14ac:dyDescent="0.2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</row>
  </sheetData>
  <mergeCells count="36">
    <mergeCell ref="J66:L66"/>
    <mergeCell ref="A61:E61"/>
    <mergeCell ref="F61:I61"/>
    <mergeCell ref="A66:D66"/>
    <mergeCell ref="E66:G66"/>
    <mergeCell ref="H66:I66"/>
    <mergeCell ref="A50:D50"/>
    <mergeCell ref="G50:L50"/>
    <mergeCell ref="A60:D60"/>
    <mergeCell ref="E60:G60"/>
    <mergeCell ref="H60:I60"/>
    <mergeCell ref="J60:L60"/>
    <mergeCell ref="A15:G15"/>
    <mergeCell ref="H15:L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A7:L7"/>
    <mergeCell ref="A8:L8"/>
    <mergeCell ref="A9:L9"/>
    <mergeCell ref="A10:L10"/>
    <mergeCell ref="A11:L11"/>
    <mergeCell ref="A1:L1"/>
    <mergeCell ref="A2:L2"/>
    <mergeCell ref="A3:L3"/>
    <mergeCell ref="A4:L4"/>
    <mergeCell ref="A6:L6"/>
  </mergeCells>
  <pageMargins left="0.19685039370078741" right="0.19685039370078741" top="0.19685039370078741" bottom="0.19685039370078741" header="0" footer="0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ГГ 24.07.2022 юн</vt:lpstr>
      <vt:lpstr>'ГГ 24.07.2022 юн'!Область_печати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2022-07-25T13:33:01Z</cp:lastPrinted>
  <dcterms:created xsi:type="dcterms:W3CDTF">2020-03-05T07:38:17Z</dcterms:created>
  <dcterms:modified xsi:type="dcterms:W3CDTF">2022-08-04T12:50:39Z</dcterms:modified>
</cp:coreProperties>
</file>