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xr:revisionPtr revIDLastSave="0" documentId="8_{4B082900-1B3C-41FF-84E9-BE2C88C7A57C}" xr6:coauthVersionLast="47" xr6:coauthVersionMax="47" xr10:uidLastSave="{00000000-0000-0000-0000-000000000000}"/>
  <bookViews>
    <workbookView xWindow="-108" yWindow="-108" windowWidth="23256" windowHeight="12456" tabRatio="787" xr2:uid="{00000000-000D-0000-FFFF-FFFF00000000}"/>
  </bookViews>
  <sheets>
    <sheet name="Итоговый протокол" sheetId="122" r:id="rId1"/>
  </sheets>
  <definedNames>
    <definedName name="_xlnm.Print_Titles" localSheetId="0">'Итоговый протокол'!$21:$22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122" l="1"/>
  <c r="P24" i="122"/>
  <c r="Q24" i="122" s="1"/>
  <c r="P25" i="122"/>
  <c r="Q25" i="122" s="1"/>
  <c r="P26" i="122"/>
  <c r="P28" i="122"/>
  <c r="Q28" i="122" s="1"/>
  <c r="P29" i="122"/>
  <c r="Q29" i="122" s="1"/>
  <c r="P30" i="122"/>
  <c r="Q30" i="122" s="1"/>
  <c r="P31" i="122"/>
  <c r="Q31" i="122" s="1"/>
  <c r="P32" i="122"/>
  <c r="Q32" i="122" s="1"/>
  <c r="P33" i="122"/>
  <c r="Q33" i="122" s="1"/>
  <c r="P34" i="122"/>
  <c r="Q34" i="122" s="1"/>
  <c r="P35" i="122"/>
  <c r="P36" i="122"/>
  <c r="Q36" i="122" s="1"/>
  <c r="P37" i="122"/>
  <c r="Q37" i="122" s="1"/>
  <c r="P38" i="122"/>
  <c r="Q38" i="122" s="1"/>
  <c r="P39" i="122"/>
  <c r="Q39" i="122" s="1"/>
  <c r="P40" i="122"/>
  <c r="Q40" i="122" s="1"/>
  <c r="P41" i="122"/>
  <c r="Q41" i="122" s="1"/>
  <c r="P42" i="122"/>
  <c r="Q42" i="122" s="1"/>
  <c r="P43" i="122"/>
  <c r="P44" i="122"/>
  <c r="Q44" i="122" s="1"/>
  <c r="P45" i="122"/>
  <c r="Q45" i="122" s="1"/>
  <c r="P46" i="122"/>
  <c r="Q46" i="122" s="1"/>
  <c r="P47" i="122"/>
  <c r="Q47" i="122" s="1"/>
  <c r="P48" i="122"/>
  <c r="Q48" i="122" s="1"/>
  <c r="P49" i="122"/>
  <c r="Q49" i="122" s="1"/>
  <c r="P50" i="122"/>
  <c r="Q50" i="122" s="1"/>
  <c r="P51" i="122"/>
  <c r="P52" i="122"/>
  <c r="Q52" i="122" s="1"/>
  <c r="P53" i="122"/>
  <c r="Q53" i="122" s="1"/>
  <c r="P54" i="122"/>
  <c r="Q54" i="122" s="1"/>
  <c r="P55" i="122"/>
  <c r="Q55" i="122" s="1"/>
  <c r="P56" i="122"/>
  <c r="Q56" i="122" s="1"/>
  <c r="P23" i="122"/>
  <c r="Q35" i="122" s="1"/>
  <c r="Q51" i="122" l="1"/>
  <c r="Q43" i="122"/>
  <c r="T59" i="122"/>
  <c r="J62" i="122" l="1"/>
  <c r="J64" i="122"/>
  <c r="T64" i="122" l="1"/>
  <c r="T63" i="122"/>
  <c r="T62" i="122"/>
  <c r="T61" i="122"/>
  <c r="P74" i="122" l="1"/>
  <c r="G74" i="122"/>
  <c r="T65" i="122"/>
  <c r="T60" i="122"/>
  <c r="J66" i="122"/>
  <c r="J65" i="122"/>
  <c r="J63" i="122"/>
  <c r="J61" i="122" l="1"/>
  <c r="J60" i="122" s="1"/>
  <c r="J27" i="122"/>
  <c r="P27" i="122"/>
  <c r="Q27" i="122"/>
</calcChain>
</file>

<file path=xl/sharedStrings.xml><?xml version="1.0" encoding="utf-8"?>
<sst xmlns="http://schemas.openxmlformats.org/spreadsheetml/2006/main" count="203" uniqueCount="140">
  <si>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</si>
  <si>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</si>
  <si>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</si>
  <si>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</si>
  <si>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</si>
  <si>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</si>
  <si>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</si>
  <si>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</si>
  <si>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</si>
  <si>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</si>
  <si>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</si>
  <si>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</si>
  <si>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</si>
  <si>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</si>
  <si>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</si>
  <si>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</si>
  <si>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</si>
  <si>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</si>
  <si>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</si>
  <si>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</si>
  <si>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</si>
  <si>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</si>
  <si>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</si>
  <si>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</si>
  <si>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</si>
  <si>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</si>
  <si>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</si>
  <si>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</si>
  <si>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</si>
  <si>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</si>
  <si>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</si>
  <si>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</si>
  <si>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</si>
  <si>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</si>
  <si>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</si>
  <si>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</si>
  <si>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</si>
  <si>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</si>
  <si>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</si>
  <si>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РЕЗУЛЬТАТ И МЕСТО НА ЭТАПАХ</t>
  </si>
  <si>
    <t>ВЫПОЛНЕНИЕ НТУ ЕВСК</t>
  </si>
  <si>
    <t>1 этап</t>
  </si>
  <si>
    <t>2 этап</t>
  </si>
  <si>
    <t>3 этап</t>
  </si>
  <si>
    <t/>
  </si>
  <si>
    <t>№ ВРВС: 0080671811Я</t>
  </si>
  <si>
    <t>ГЛАВНЫЙ СЕКРЕТАРЬ</t>
  </si>
  <si>
    <t>ДИСТАНЦИЯ/ ЭТАПОВ</t>
  </si>
  <si>
    <t>Удмуртская Республика</t>
  </si>
  <si>
    <t>Республика Татарстан</t>
  </si>
  <si>
    <t>4 этап</t>
  </si>
  <si>
    <t>3 СР</t>
  </si>
  <si>
    <t>2 СР</t>
  </si>
  <si>
    <t>НАЧАЛО ГОНКИ:</t>
  </si>
  <si>
    <r>
      <rPr>
        <b/>
        <sz val="11"/>
        <color theme="1"/>
        <rFont val="Calibri"/>
        <family val="2"/>
        <charset val="204"/>
        <scheme val="minor"/>
      </rPr>
      <t>ОКОНЧАНИЕ ГОНКИ: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</si>
  <si>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Федерация велосипедного спорта Республики Башкортостан</t>
  </si>
  <si>
    <t>Министерство молодежной политики и спорта Республики Башкортостан</t>
  </si>
  <si>
    <t>ПЕРВЕНСТВО РОССИИ</t>
  </si>
  <si>
    <t>Девушки 15-16 лет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</si>
  <si>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Уфа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</si>
  <si>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20-23 июня 2021 года</t>
    </r>
  </si>
  <si>
    <t>№ ЕКП 2021: 32497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</si>
  <si>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</si>
  <si>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</si>
  <si>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Мухамадеев Р.Р. (1К, г.Ишимбай)</t>
  </si>
  <si>
    <t>Камилов А.И. (1К, г.Уфа)</t>
  </si>
  <si>
    <t>Мухамадеева Н.С. (1К, г.Ишимбай)</t>
  </si>
  <si>
    <t>26.12.2005</t>
  </si>
  <si>
    <t>Санкт-Петербург</t>
  </si>
  <si>
    <t>07.03.2007</t>
  </si>
  <si>
    <t>04.08.2005</t>
  </si>
  <si>
    <t>04.02.2005</t>
  </si>
  <si>
    <t>22.12.2005</t>
  </si>
  <si>
    <t>28.04.2005</t>
  </si>
  <si>
    <t>Ленинградская область</t>
  </si>
  <si>
    <t>30.07.2006</t>
  </si>
  <si>
    <t>Республика Башкортостан</t>
  </si>
  <si>
    <t>03.03.2005</t>
  </si>
  <si>
    <t>Тюменская область</t>
  </si>
  <si>
    <t>26.03.2005</t>
  </si>
  <si>
    <t>22.06.2007</t>
  </si>
  <si>
    <t>Иркутская область</t>
  </si>
  <si>
    <t>01.02.2005</t>
  </si>
  <si>
    <t>27.11.2007</t>
  </si>
  <si>
    <t>18.08.2006</t>
  </si>
  <si>
    <t>01.05.2005</t>
  </si>
  <si>
    <t>22.02.2005</t>
  </si>
  <si>
    <t>16.03.2007</t>
  </si>
  <si>
    <t>19.09.2006</t>
  </si>
  <si>
    <t>26.11.2005</t>
  </si>
  <si>
    <t>22.01.2006</t>
  </si>
  <si>
    <t>11.03.2006</t>
  </si>
  <si>
    <t>25.11.2005</t>
  </si>
  <si>
    <t>05.04.2006</t>
  </si>
  <si>
    <t>05.02.2005</t>
  </si>
  <si>
    <t>20.10.2005</t>
  </si>
  <si>
    <t>20.07.2005</t>
  </si>
  <si>
    <t>22.06.2005</t>
  </si>
  <si>
    <t>Забайкальский край</t>
  </si>
  <si>
    <t>02.01.2006</t>
  </si>
  <si>
    <t>02.08.2006</t>
  </si>
  <si>
    <t>31.05.2007</t>
  </si>
  <si>
    <t>06.09.2007</t>
  </si>
  <si>
    <t>24.11.2006</t>
  </si>
  <si>
    <t>19.09.2005</t>
  </si>
  <si>
    <t>Санкт-Петербург, Самарская область</t>
  </si>
  <si>
    <t>МАЛЬКОВА Татьяна</t>
  </si>
  <si>
    <t>ЕЛАГИНА Диана</t>
  </si>
  <si>
    <t>БЕК Анастасия</t>
  </si>
  <si>
    <t>САГДИЕВА Асия</t>
  </si>
  <si>
    <t>ДАНИЛОВА Александра</t>
  </si>
  <si>
    <t>ЕРГИНА Анастасия</t>
  </si>
  <si>
    <t>КАДЫРОВА Неля</t>
  </si>
  <si>
    <t>ЯРУНОВА Ирина</t>
  </si>
  <si>
    <t>ХАЛИТОВА Алина</t>
  </si>
  <si>
    <t>АЛЕКСЕЕНКО Сабрина</t>
  </si>
  <si>
    <t>НАЗАРОВА Анна</t>
  </si>
  <si>
    <t>ГОРБАЧЕНКО Полина</t>
  </si>
  <si>
    <t>ЖЕЛОНКИНА Софья</t>
  </si>
  <si>
    <t>КОВЯЗИНА Валерия</t>
  </si>
  <si>
    <t>РУЖНИКОВА Анастасия</t>
  </si>
  <si>
    <t>УДЯНСКАЯ Александра</t>
  </si>
  <si>
    <t>ДАВЫДОВСКАЯ Ольга</t>
  </si>
  <si>
    <t>ГЕРГЕЛЬ Анастасия</t>
  </si>
  <si>
    <t>САМОЙЛОВА Анастасия</t>
  </si>
  <si>
    <t>КОЗЛОВА Карина</t>
  </si>
  <si>
    <t>ГОРОХОВА Анастасия</t>
  </si>
  <si>
    <t>НИКОНОВА Алена</t>
  </si>
  <si>
    <t>ПАХОМОВА Анастасия</t>
  </si>
  <si>
    <t>КИРДИНА Виктория</t>
  </si>
  <si>
    <t>ВЕРНЯЕВА Арина</t>
  </si>
  <si>
    <t>ПЕТРУХИНА Виктория</t>
  </si>
  <si>
    <t>СТРИЖОВА Ксения</t>
  </si>
  <si>
    <t>ИГНАТЬЕВА Ксения</t>
  </si>
  <si>
    <t>МИГУНОВА Ольга</t>
  </si>
  <si>
    <t>КИРЕЕВА Мария</t>
  </si>
  <si>
    <t>НОСЫРЕВА Ольга</t>
  </si>
  <si>
    <t>БЕЛОЗЕРОВА Милена</t>
  </si>
  <si>
    <t>ГЛАДЧЕНКО Татьяна</t>
  </si>
  <si>
    <t>НИГМАТУЛЛИНА Рената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</si>
</sst>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.0"/>
    <numFmt numFmtId="166" formatCode="hh:mm:ss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8" fillId="0" borderId="0"/>
    <xf numFmtId="0" fontId="7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1">
    <xf numFmtId="0" fontId="0" fillId="0" borderId="0" xfId="0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6" fillId="0" borderId="2" xfId="2" applyFont="1" applyBorder="1" applyAlignment="1">
      <alignment horizontal="center" vertical="center"/>
    </xf>
    <xf numFmtId="1" fontId="16" fillId="0" borderId="2" xfId="2" applyNumberFormat="1" applyFont="1" applyBorder="1" applyAlignment="1">
      <alignment horizontal="center" vertical="center"/>
    </xf>
    <xf numFmtId="0" fontId="16" fillId="0" borderId="2" xfId="2" applyFont="1" applyBorder="1" applyAlignment="1">
      <alignment vertical="center"/>
    </xf>
    <xf numFmtId="46" fontId="15" fillId="0" borderId="2" xfId="2" applyNumberFormat="1" applyFont="1" applyBorder="1" applyAlignment="1">
      <alignment vertical="center"/>
    </xf>
    <xf numFmtId="21" fontId="16" fillId="0" borderId="2" xfId="2" applyNumberFormat="1" applyFont="1" applyBorder="1" applyAlignment="1">
      <alignment vertical="center"/>
    </xf>
    <xf numFmtId="0" fontId="18" fillId="0" borderId="2" xfId="2" applyFont="1" applyBorder="1" applyAlignment="1">
      <alignment horizontal="right" vertical="center"/>
    </xf>
    <xf numFmtId="0" fontId="18" fillId="0" borderId="13" xfId="2" applyFont="1" applyBorder="1" applyAlignment="1">
      <alignment horizontal="right" vertical="center"/>
    </xf>
    <xf numFmtId="0" fontId="16" fillId="0" borderId="3" xfId="2" applyFont="1" applyBorder="1" applyAlignment="1">
      <alignment vertical="center"/>
    </xf>
    <xf numFmtId="1" fontId="16" fillId="0" borderId="3" xfId="2" applyNumberFormat="1" applyFont="1" applyBorder="1" applyAlignment="1">
      <alignment horizontal="center" vertical="center"/>
    </xf>
    <xf numFmtId="46" fontId="15" fillId="0" borderId="3" xfId="2" applyNumberFormat="1" applyFont="1" applyBorder="1" applyAlignment="1">
      <alignment vertical="center"/>
    </xf>
    <xf numFmtId="21" fontId="16" fillId="0" borderId="3" xfId="2" applyNumberFormat="1" applyFont="1" applyBorder="1" applyAlignment="1">
      <alignment vertical="center"/>
    </xf>
    <xf numFmtId="0" fontId="18" fillId="0" borderId="3" xfId="2" applyFont="1" applyBorder="1" applyAlignment="1">
      <alignment horizontal="right" vertical="center"/>
    </xf>
    <xf numFmtId="0" fontId="18" fillId="0" borderId="15" xfId="2" applyFont="1" applyBorder="1" applyAlignment="1">
      <alignment horizontal="right" vertical="center"/>
    </xf>
    <xf numFmtId="0" fontId="15" fillId="0" borderId="16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5" fillId="0" borderId="5" xfId="2" applyFont="1" applyBorder="1" applyAlignment="1">
      <alignment vertical="center"/>
    </xf>
    <xf numFmtId="0" fontId="16" fillId="0" borderId="5" xfId="2" applyFont="1" applyBorder="1" applyAlignment="1">
      <alignment vertical="center"/>
    </xf>
    <xf numFmtId="0" fontId="16" fillId="0" borderId="5" xfId="2" applyFont="1" applyBorder="1" applyAlignment="1">
      <alignment horizontal="right" vertical="center"/>
    </xf>
    <xf numFmtId="0" fontId="10" fillId="0" borderId="4" xfId="2" applyFont="1" applyBorder="1" applyAlignment="1">
      <alignment horizontal="left" vertical="center"/>
    </xf>
    <xf numFmtId="1" fontId="15" fillId="0" borderId="5" xfId="2" applyNumberFormat="1" applyFont="1" applyBorder="1" applyAlignment="1">
      <alignment horizontal="center" vertical="center"/>
    </xf>
    <xf numFmtId="0" fontId="15" fillId="0" borderId="5" xfId="2" applyFont="1" applyBorder="1" applyAlignment="1">
      <alignment horizontal="left" vertical="center"/>
    </xf>
    <xf numFmtId="46" fontId="15" fillId="0" borderId="5" xfId="2" applyNumberFormat="1" applyFont="1" applyBorder="1" applyAlignment="1">
      <alignment horizontal="left" vertical="center"/>
    </xf>
    <xf numFmtId="21" fontId="16" fillId="0" borderId="5" xfId="2" applyNumberFormat="1" applyFont="1" applyBorder="1" applyAlignment="1">
      <alignment vertical="center"/>
    </xf>
    <xf numFmtId="0" fontId="9" fillId="0" borderId="5" xfId="2" applyFont="1" applyBorder="1" applyAlignment="1">
      <alignment horizontal="center" vertical="center"/>
    </xf>
    <xf numFmtId="0" fontId="9" fillId="0" borderId="5" xfId="2" applyFont="1" applyBorder="1" applyAlignment="1">
      <alignment vertical="center"/>
    </xf>
    <xf numFmtId="0" fontId="19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right" vertical="center"/>
    </xf>
    <xf numFmtId="0" fontId="9" fillId="0" borderId="28" xfId="2" applyFont="1" applyBorder="1" applyAlignment="1">
      <alignment vertical="center"/>
    </xf>
    <xf numFmtId="0" fontId="9" fillId="0" borderId="26" xfId="2" applyFont="1" applyBorder="1" applyAlignment="1">
      <alignment horizontal="center" vertical="center"/>
    </xf>
    <xf numFmtId="0" fontId="9" fillId="0" borderId="26" xfId="2" applyFont="1" applyBorder="1" applyAlignment="1">
      <alignment vertical="center"/>
    </xf>
    <xf numFmtId="1" fontId="9" fillId="0" borderId="26" xfId="2" applyNumberFormat="1" applyFont="1" applyBorder="1" applyAlignment="1">
      <alignment horizontal="center" vertical="center"/>
    </xf>
    <xf numFmtId="46" fontId="10" fillId="0" borderId="26" xfId="2" applyNumberFormat="1" applyFont="1" applyBorder="1" applyAlignment="1">
      <alignment vertical="center"/>
    </xf>
    <xf numFmtId="21" fontId="9" fillId="0" borderId="26" xfId="2" applyNumberFormat="1" applyFont="1" applyBorder="1" applyAlignment="1">
      <alignment vertical="center"/>
    </xf>
    <xf numFmtId="0" fontId="9" fillId="0" borderId="29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0" fontId="21" fillId="0" borderId="0" xfId="8" applyFont="1" applyAlignment="1">
      <alignment vertical="center" wrapText="1"/>
    </xf>
    <xf numFmtId="0" fontId="19" fillId="0" borderId="0" xfId="2" applyFont="1" applyAlignment="1">
      <alignment horizontal="center" vertical="center" wrapText="1"/>
    </xf>
    <xf numFmtId="164" fontId="19" fillId="0" borderId="0" xfId="2" applyNumberFormat="1" applyFont="1" applyAlignment="1">
      <alignment horizontal="center" vertical="center" wrapText="1"/>
    </xf>
    <xf numFmtId="0" fontId="19" fillId="0" borderId="0" xfId="2" applyFont="1" applyAlignment="1">
      <alignment vertical="center" wrapText="1"/>
    </xf>
    <xf numFmtId="1" fontId="19" fillId="0" borderId="0" xfId="2" applyNumberFormat="1" applyFont="1" applyAlignment="1">
      <alignment horizontal="center" vertical="center" wrapText="1"/>
    </xf>
    <xf numFmtId="46" fontId="18" fillId="0" borderId="0" xfId="2" applyNumberFormat="1" applyFont="1" applyAlignment="1">
      <alignment vertical="center" wrapText="1"/>
    </xf>
    <xf numFmtId="21" fontId="19" fillId="0" borderId="0" xfId="2" applyNumberFormat="1" applyFont="1" applyAlignment="1">
      <alignment vertical="center" wrapText="1"/>
    </xf>
    <xf numFmtId="0" fontId="16" fillId="0" borderId="12" xfId="2" applyFont="1" applyBorder="1" applyAlignment="1">
      <alignment horizontal="left" vertical="center"/>
    </xf>
    <xf numFmtId="49" fontId="16" fillId="0" borderId="2" xfId="2" applyNumberFormat="1" applyFont="1" applyBorder="1" applyAlignment="1">
      <alignment horizontal="right" vertical="center"/>
    </xf>
    <xf numFmtId="0" fontId="9" fillId="0" borderId="27" xfId="2" applyFont="1" applyBorder="1" applyAlignment="1">
      <alignment vertical="center"/>
    </xf>
    <xf numFmtId="49" fontId="16" fillId="0" borderId="4" xfId="2" applyNumberFormat="1" applyFont="1" applyBorder="1" applyAlignment="1">
      <alignment vertical="center"/>
    </xf>
    <xf numFmtId="1" fontId="16" fillId="0" borderId="5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1" fontId="9" fillId="0" borderId="2" xfId="2" applyNumberFormat="1" applyFont="1" applyBorder="1" applyAlignment="1">
      <alignment horizontal="center" vertical="center"/>
    </xf>
    <xf numFmtId="49" fontId="16" fillId="0" borderId="2" xfId="2" applyNumberFormat="1" applyFont="1" applyBorder="1" applyAlignment="1">
      <alignment vertical="center"/>
    </xf>
    <xf numFmtId="1" fontId="9" fillId="0" borderId="0" xfId="2" applyNumberFormat="1" applyFont="1" applyAlignment="1">
      <alignment horizontal="center" vertical="center"/>
    </xf>
    <xf numFmtId="1" fontId="16" fillId="0" borderId="0" xfId="2" applyNumberFormat="1" applyFont="1" applyAlignment="1">
      <alignment horizontal="center" vertical="center"/>
    </xf>
    <xf numFmtId="46" fontId="10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6" fillId="0" borderId="10" xfId="2" applyFont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9" fontId="16" fillId="0" borderId="0" xfId="2" applyNumberFormat="1" applyFont="1" applyAlignment="1">
      <alignment horizontal="right" vertical="center"/>
    </xf>
    <xf numFmtId="0" fontId="9" fillId="0" borderId="30" xfId="2" applyFont="1" applyBorder="1" applyAlignment="1">
      <alignment vertical="center"/>
    </xf>
    <xf numFmtId="0" fontId="16" fillId="0" borderId="10" xfId="2" applyFont="1" applyBorder="1" applyAlignment="1">
      <alignment horizontal="center" vertical="center"/>
    </xf>
    <xf numFmtId="0" fontId="16" fillId="0" borderId="0" xfId="2" applyFont="1" applyAlignment="1">
      <alignment horizontal="right" vertical="center"/>
    </xf>
    <xf numFmtId="0" fontId="9" fillId="0" borderId="10" xfId="2" applyFont="1" applyBorder="1" applyAlignment="1">
      <alignment vertical="center"/>
    </xf>
    <xf numFmtId="49" fontId="16" fillId="0" borderId="17" xfId="2" applyNumberFormat="1" applyFont="1" applyBorder="1" applyAlignment="1">
      <alignment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49" fontId="16" fillId="0" borderId="5" xfId="2" applyNumberFormat="1" applyFont="1" applyBorder="1" applyAlignment="1">
      <alignment horizontal="left" vertical="center"/>
    </xf>
    <xf numFmtId="1" fontId="9" fillId="0" borderId="5" xfId="2" applyNumberFormat="1" applyFont="1" applyBorder="1" applyAlignment="1">
      <alignment horizontal="center" vertical="center"/>
    </xf>
    <xf numFmtId="46" fontId="10" fillId="0" borderId="5" xfId="2" applyNumberFormat="1" applyFont="1" applyBorder="1" applyAlignment="1">
      <alignment vertical="center"/>
    </xf>
    <xf numFmtId="49" fontId="16" fillId="0" borderId="5" xfId="2" applyNumberFormat="1" applyFont="1" applyBorder="1" applyAlignment="1">
      <alignment vertical="center"/>
    </xf>
    <xf numFmtId="0" fontId="9" fillId="0" borderId="10" xfId="2" applyFont="1" applyBorder="1" applyAlignment="1">
      <alignment horizontal="center" vertical="center"/>
    </xf>
    <xf numFmtId="46" fontId="10" fillId="0" borderId="0" xfId="2" applyNumberFormat="1" applyFont="1" applyAlignment="1">
      <alignment horizontal="center" vertical="center"/>
    </xf>
    <xf numFmtId="21" fontId="9" fillId="0" borderId="0" xfId="2" applyNumberFormat="1" applyFont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21" fontId="9" fillId="0" borderId="0" xfId="2" applyNumberFormat="1" applyFont="1" applyAlignment="1">
      <alignment vertical="center"/>
    </xf>
    <xf numFmtId="0" fontId="15" fillId="0" borderId="16" xfId="0" applyFont="1" applyBorder="1" applyAlignment="1">
      <alignment vertical="center"/>
    </xf>
    <xf numFmtId="0" fontId="19" fillId="0" borderId="20" xfId="2" applyFont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" fontId="16" fillId="0" borderId="0" xfId="2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top"/>
    </xf>
    <xf numFmtId="166" fontId="9" fillId="0" borderId="1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15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166" fontId="9" fillId="0" borderId="36" xfId="0" applyNumberFormat="1" applyFont="1" applyBorder="1" applyAlignment="1">
      <alignment horizontal="center" vertical="center"/>
    </xf>
    <xf numFmtId="0" fontId="23" fillId="0" borderId="1" xfId="13" applyFont="1" applyBorder="1" applyAlignment="1">
      <alignment vertical="center"/>
    </xf>
    <xf numFmtId="0" fontId="23" fillId="0" borderId="36" xfId="13" applyFont="1" applyBorder="1" applyAlignment="1">
      <alignment vertical="center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5" fillId="2" borderId="24" xfId="2" applyFont="1" applyFill="1" applyBorder="1" applyAlignment="1">
      <alignment horizontal="center" vertical="center"/>
    </xf>
    <xf numFmtId="0" fontId="15" fillId="2" borderId="22" xfId="2" applyFont="1" applyFill="1" applyBorder="1" applyAlignment="1">
      <alignment horizontal="center" vertical="center"/>
    </xf>
    <xf numFmtId="0" fontId="15" fillId="2" borderId="25" xfId="2" applyFont="1" applyFill="1" applyBorder="1" applyAlignment="1">
      <alignment horizontal="center" vertical="center"/>
    </xf>
    <xf numFmtId="0" fontId="18" fillId="2" borderId="16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0" fillId="2" borderId="31" xfId="3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46" fontId="10" fillId="2" borderId="31" xfId="3" applyNumberFormat="1" applyFont="1" applyFill="1" applyBorder="1" applyAlignment="1">
      <alignment horizontal="center" vertical="center" wrapText="1"/>
    </xf>
    <xf numFmtId="46" fontId="10" fillId="2" borderId="1" xfId="3" applyNumberFormat="1" applyFont="1" applyFill="1" applyBorder="1" applyAlignment="1">
      <alignment horizontal="center" vertical="center" wrapText="1"/>
    </xf>
    <xf numFmtId="21" fontId="10" fillId="2" borderId="31" xfId="3" applyNumberFormat="1" applyFont="1" applyFill="1" applyBorder="1" applyAlignment="1">
      <alignment horizontal="center" vertical="center" wrapText="1"/>
    </xf>
    <xf numFmtId="21" fontId="10" fillId="2" borderId="1" xfId="3" applyNumberFormat="1" applyFont="1" applyFill="1" applyBorder="1" applyAlignment="1">
      <alignment horizontal="center" vertical="center" wrapText="1"/>
    </xf>
    <xf numFmtId="0" fontId="10" fillId="2" borderId="3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/>
    </xf>
    <xf numFmtId="0" fontId="10" fillId="2" borderId="32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0" fillId="2" borderId="33" xfId="2" applyFont="1" applyFill="1" applyBorder="1" applyAlignment="1">
      <alignment horizontal="center" vertical="center"/>
    </xf>
    <xf numFmtId="0" fontId="10" fillId="2" borderId="34" xfId="2" applyFont="1" applyFill="1" applyBorder="1" applyAlignment="1">
      <alignment horizontal="center" vertical="center"/>
    </xf>
    <xf numFmtId="0" fontId="15" fillId="0" borderId="12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  <xf numFmtId="0" fontId="15" fillId="0" borderId="14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4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10" fillId="0" borderId="17" xfId="2" applyFont="1" applyBorder="1" applyAlignment="1">
      <alignment horizontal="left" vertical="center"/>
    </xf>
  </cellXfs>
  <cellStyles count="2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3 2" xfId="10" xr:uid="{00000000-0005-0000-0000-000006000000}"/>
    <cellStyle name="Обычный 3 2 2" xfId="12" xr:uid="{00000000-0005-0000-0000-000007000000}"/>
    <cellStyle name="Обычный 3 2 2 2" xfId="19" xr:uid="{00000000-0005-0000-0000-000008000000}"/>
    <cellStyle name="Обычный 3 2 3" xfId="17" xr:uid="{00000000-0005-0000-0000-000009000000}"/>
    <cellStyle name="Обычный 3 3" xfId="11" xr:uid="{00000000-0005-0000-0000-00000A000000}"/>
    <cellStyle name="Обычный 3 3 2" xfId="18" xr:uid="{00000000-0005-0000-0000-00000B000000}"/>
    <cellStyle name="Обычный 3 4" xfId="9" xr:uid="{00000000-0005-0000-0000-00000C000000}"/>
    <cellStyle name="Обычный 3 4 2" xfId="16" xr:uid="{00000000-0005-0000-0000-00000D000000}"/>
    <cellStyle name="Обычный 3 5" xfId="15" xr:uid="{00000000-0005-0000-0000-00000E000000}"/>
    <cellStyle name="Обычный 4" xfId="4" xr:uid="{00000000-0005-0000-0000-00000F000000}"/>
    <cellStyle name="Обычный 5" xfId="14" xr:uid="{00000000-0005-0000-0000-000010000000}"/>
    <cellStyle name="Обычный 6" xfId="13" xr:uid="{00000000-0005-0000-0000-000011000000}"/>
    <cellStyle name="Обычный_ID4938_RS_1" xfId="8" xr:uid="{00000000-0005-0000-0000-000012000000}"/>
    <cellStyle name="Обычный_Стартовый протокол Смирнов_20101106_Results" xfId="3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28576</xdr:rowOff>
    </xdr:from>
    <xdr:to>
      <xdr:col>1</xdr:col>
      <xdr:colOff>361950</xdr:colOff>
      <xdr:row>3</xdr:row>
      <xdr:rowOff>57151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6"/>
          <a:ext cx="695325" cy="78105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137162</xdr:colOff>
      <xdr:row>0</xdr:row>
      <xdr:rowOff>85726</xdr:rowOff>
    </xdr:from>
    <xdr:to>
      <xdr:col>3</xdr:col>
      <xdr:colOff>419895</xdr:colOff>
      <xdr:row>3</xdr:row>
      <xdr:rowOff>142875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2" y="85726"/>
          <a:ext cx="1301114" cy="809624"/>
        </a:xfrm>
        <a:prstGeom prst="rect">
          <a:avLst/>
        </a:prstGeom>
      </xdr:spPr>
    </xdr:pic>
    <xdr:clientData/>
  </xdr:twoCellAnchor>
  <xdr:oneCellAnchor>
    <xdr:from>
      <xdr:col>19</xdr:col>
      <xdr:colOff>142875</xdr:colOff>
      <xdr:row>0</xdr:row>
      <xdr:rowOff>79375</xdr:rowOff>
    </xdr:from>
    <xdr:ext cx="819720" cy="83196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57375" y="79375"/>
          <a:ext cx="819720" cy="8319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T75"/>
  <sheetViews>
    <sheetView tabSelected="1" view="pageBreakPreview" topLeftCell="A27" zoomScaleNormal="100" zoomScaleSheetLayoutView="100" workbookViewId="0">
      <selection activeCell="D33" sqref="D33"/>
    </sheetView>
  </sheetViews>
  <sheetFormatPr defaultColWidth="9.109375" defaultRowHeight="13.8" x14ac:dyDescent="0.25"/>
  <cols>
    <col min="1" max="1" width="7" style="2" customWidth="1"/>
    <col min="2" max="2" width="7.6640625" style="1" customWidth="1"/>
    <col min="3" max="3" width="15.109375" style="1" customWidth="1"/>
    <col min="4" max="4" width="24.44140625" style="2" customWidth="1"/>
    <col min="5" max="5" width="13.33203125" style="2" customWidth="1"/>
    <col min="6" max="6" width="8.6640625" style="2" customWidth="1"/>
    <col min="7" max="7" width="23" style="2" customWidth="1"/>
    <col min="8" max="8" width="15.33203125" style="2" customWidth="1"/>
    <col min="9" max="9" width="7.88671875" style="56" customWidth="1"/>
    <col min="10" max="10" width="9.88671875" style="2" customWidth="1"/>
    <col min="11" max="11" width="6.5546875" style="56" customWidth="1"/>
    <col min="12" max="12" width="9.44140625" style="2" customWidth="1"/>
    <col min="13" max="13" width="5.33203125" style="56" customWidth="1"/>
    <col min="14" max="14" width="9.33203125" style="56" customWidth="1"/>
    <col min="15" max="15" width="5.33203125" style="56" customWidth="1"/>
    <col min="16" max="16" width="11.109375" style="58" customWidth="1"/>
    <col min="17" max="17" width="12.6640625" style="78" customWidth="1"/>
    <col min="18" max="18" width="10" style="2" customWidth="1"/>
    <col min="19" max="19" width="13.33203125" style="2" customWidth="1"/>
    <col min="20" max="20" width="16.6640625" style="2" customWidth="1"/>
    <col min="21" max="16384" width="9.109375" style="2"/>
  </cols>
  <sheetData>
    <row r="1" spans="1:20" ht="15.7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22.5" customHeight="1" x14ac:dyDescent="0.25">
      <c r="A2" s="131" t="s">
        <v>56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1" x14ac:dyDescent="0.25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21" x14ac:dyDescent="0.25">
      <c r="A4" s="131" t="s">
        <v>55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ht="7.5" customHeight="1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20" s="3" customFormat="1" ht="28.8" x14ac:dyDescent="0.25">
      <c r="A6" s="132" t="s">
        <v>57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20" s="3" customFormat="1" ht="18" customHeight="1" x14ac:dyDescent="0.25">
      <c r="A7" s="133" t="s">
        <v>16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</row>
    <row r="8" spans="1:20" s="3" customFormat="1" ht="9.75" customHeight="1" thickBot="1" x14ac:dyDescent="0.3">
      <c r="A8" s="140" t="s">
        <v>44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8" customHeight="1" thickTop="1" x14ac:dyDescent="0.25">
      <c r="A9" s="143" t="s">
        <v>38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5"/>
    </row>
    <row r="10" spans="1:20" ht="18" customHeight="1" x14ac:dyDescent="0.25">
      <c r="A10" s="146" t="s">
        <v>24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8"/>
    </row>
    <row r="11" spans="1:20" ht="19.5" customHeight="1" x14ac:dyDescent="0.25">
      <c r="A11" s="146" t="s">
        <v>58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8"/>
    </row>
    <row r="12" spans="1:20" ht="7.5" customHeight="1" x14ac:dyDescent="0.2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</row>
    <row r="13" spans="1:20" ht="15.6" x14ac:dyDescent="0.25">
      <c r="A13" s="151" t="s">
        <v>59</v>
      </c>
      <c r="B13" s="152"/>
      <c r="C13" s="152"/>
      <c r="D13" s="152"/>
      <c r="E13" s="6"/>
      <c r="F13" s="6"/>
      <c r="G13" s="100" t="s">
        <v>53</v>
      </c>
      <c r="H13" s="6"/>
      <c r="I13" s="5"/>
      <c r="J13" s="6"/>
      <c r="K13" s="5"/>
      <c r="L13" s="6"/>
      <c r="M13" s="5"/>
      <c r="N13" s="5"/>
      <c r="O13" s="5"/>
      <c r="P13" s="7"/>
      <c r="Q13" s="8"/>
      <c r="R13" s="6"/>
      <c r="S13" s="9"/>
      <c r="T13" s="10" t="s">
        <v>45</v>
      </c>
    </row>
    <row r="14" spans="1:20" ht="15.6" x14ac:dyDescent="0.25">
      <c r="A14" s="153" t="s">
        <v>60</v>
      </c>
      <c r="B14" s="154"/>
      <c r="C14" s="154"/>
      <c r="D14" s="154"/>
      <c r="E14" s="11"/>
      <c r="F14" s="11"/>
      <c r="G14" s="101" t="s">
        <v>54</v>
      </c>
      <c r="H14" s="11"/>
      <c r="I14" s="12"/>
      <c r="J14" s="11"/>
      <c r="K14" s="12"/>
      <c r="L14" s="11"/>
      <c r="M14" s="12"/>
      <c r="N14" s="12"/>
      <c r="O14" s="12"/>
      <c r="P14" s="13"/>
      <c r="Q14" s="14"/>
      <c r="R14" s="11"/>
      <c r="S14" s="15"/>
      <c r="T14" s="16" t="s">
        <v>61</v>
      </c>
    </row>
    <row r="15" spans="1:20" ht="14.4" x14ac:dyDescent="0.25">
      <c r="A15" s="128" t="s">
        <v>9</v>
      </c>
      <c r="B15" s="126"/>
      <c r="C15" s="126"/>
      <c r="D15" s="126"/>
      <c r="E15" s="126"/>
      <c r="F15" s="126"/>
      <c r="G15" s="129"/>
      <c r="H15" s="125" t="s">
        <v>1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7"/>
    </row>
    <row r="16" spans="1:20" ht="14.4" x14ac:dyDescent="0.25">
      <c r="A16" s="17" t="s">
        <v>17</v>
      </c>
      <c r="B16" s="18"/>
      <c r="C16" s="18"/>
      <c r="D16" s="19"/>
      <c r="E16" s="20"/>
      <c r="F16" s="19"/>
      <c r="G16" s="21" t="s">
        <v>44</v>
      </c>
      <c r="H16" s="155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7"/>
    </row>
    <row r="17" spans="1:20" ht="14.4" x14ac:dyDescent="0.25">
      <c r="A17" s="17" t="s">
        <v>18</v>
      </c>
      <c r="B17" s="18"/>
      <c r="C17" s="18"/>
      <c r="D17" s="21"/>
      <c r="E17" s="20"/>
      <c r="F17" s="19"/>
      <c r="G17" s="21" t="s">
        <v>64</v>
      </c>
      <c r="H17" s="158" t="s">
        <v>62</v>
      </c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60"/>
    </row>
    <row r="18" spans="1:20" ht="14.4" x14ac:dyDescent="0.25">
      <c r="A18" s="79" t="s">
        <v>19</v>
      </c>
      <c r="B18" s="18"/>
      <c r="C18" s="18"/>
      <c r="D18" s="21"/>
      <c r="E18" s="20"/>
      <c r="F18" s="19"/>
      <c r="G18" s="21" t="s">
        <v>65</v>
      </c>
      <c r="H18" s="158" t="s">
        <v>63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60"/>
    </row>
    <row r="19" spans="1:20" ht="16.2" thickBot="1" x14ac:dyDescent="0.3">
      <c r="A19" s="17" t="s">
        <v>15</v>
      </c>
      <c r="B19" s="27"/>
      <c r="C19" s="27"/>
      <c r="D19" s="28"/>
      <c r="E19" s="28"/>
      <c r="F19" s="28"/>
      <c r="G19" s="21" t="s">
        <v>66</v>
      </c>
      <c r="H19" s="22" t="s">
        <v>47</v>
      </c>
      <c r="I19" s="23"/>
      <c r="J19" s="24"/>
      <c r="K19" s="23"/>
      <c r="L19" s="24"/>
      <c r="M19" s="23"/>
      <c r="N19" s="23"/>
      <c r="O19" s="23"/>
      <c r="P19" s="25"/>
      <c r="Q19" s="26"/>
      <c r="R19" s="29"/>
      <c r="T19" s="30">
        <v>4</v>
      </c>
    </row>
    <row r="20" spans="1:20" ht="7.5" customHeight="1" thickTop="1" thickBot="1" x14ac:dyDescent="0.3">
      <c r="A20" s="31"/>
      <c r="B20" s="32"/>
      <c r="C20" s="32"/>
      <c r="D20" s="33"/>
      <c r="E20" s="33"/>
      <c r="F20" s="33"/>
      <c r="G20" s="33"/>
      <c r="H20" s="33"/>
      <c r="I20" s="34"/>
      <c r="J20" s="33"/>
      <c r="K20" s="34"/>
      <c r="L20" s="33"/>
      <c r="M20" s="34"/>
      <c r="N20" s="34"/>
      <c r="O20" s="34"/>
      <c r="P20" s="35"/>
      <c r="Q20" s="36"/>
      <c r="R20" s="33"/>
      <c r="S20" s="33"/>
      <c r="T20" s="37"/>
    </row>
    <row r="21" spans="1:20" s="38" customFormat="1" ht="21" customHeight="1" thickTop="1" x14ac:dyDescent="0.25">
      <c r="A21" s="149" t="s">
        <v>6</v>
      </c>
      <c r="B21" s="130" t="s">
        <v>12</v>
      </c>
      <c r="C21" s="130" t="s">
        <v>36</v>
      </c>
      <c r="D21" s="130" t="s">
        <v>2</v>
      </c>
      <c r="E21" s="130" t="s">
        <v>34</v>
      </c>
      <c r="F21" s="130" t="s">
        <v>8</v>
      </c>
      <c r="G21" s="130" t="s">
        <v>13</v>
      </c>
      <c r="H21" s="130" t="s">
        <v>39</v>
      </c>
      <c r="I21" s="130"/>
      <c r="J21" s="130"/>
      <c r="K21" s="130"/>
      <c r="L21" s="130"/>
      <c r="M21" s="130"/>
      <c r="N21" s="130"/>
      <c r="O21" s="130"/>
      <c r="P21" s="134" t="s">
        <v>7</v>
      </c>
      <c r="Q21" s="136" t="s">
        <v>23</v>
      </c>
      <c r="R21" s="130" t="s">
        <v>21</v>
      </c>
      <c r="S21" s="138" t="s">
        <v>40</v>
      </c>
      <c r="T21" s="141" t="s">
        <v>14</v>
      </c>
    </row>
    <row r="22" spans="1:20" s="38" customFormat="1" ht="22.5" customHeight="1" x14ac:dyDescent="0.25">
      <c r="A22" s="150"/>
      <c r="B22" s="124"/>
      <c r="C22" s="124"/>
      <c r="D22" s="124"/>
      <c r="E22" s="124"/>
      <c r="F22" s="124"/>
      <c r="G22" s="124"/>
      <c r="H22" s="124" t="s">
        <v>41</v>
      </c>
      <c r="I22" s="124"/>
      <c r="J22" s="124" t="s">
        <v>42</v>
      </c>
      <c r="K22" s="124"/>
      <c r="L22" s="124" t="s">
        <v>43</v>
      </c>
      <c r="M22" s="124"/>
      <c r="N22" s="124" t="s">
        <v>50</v>
      </c>
      <c r="O22" s="124"/>
      <c r="P22" s="135"/>
      <c r="Q22" s="137"/>
      <c r="R22" s="124"/>
      <c r="S22" s="139"/>
      <c r="T22" s="142"/>
    </row>
    <row r="23" spans="1:20" ht="27" customHeight="1" x14ac:dyDescent="0.25">
      <c r="A23" s="93">
        <v>1</v>
      </c>
      <c r="B23" s="86">
        <v>2</v>
      </c>
      <c r="C23" s="86">
        <v>10091170179</v>
      </c>
      <c r="D23" s="106" t="s">
        <v>106</v>
      </c>
      <c r="E23" s="87" t="s">
        <v>67</v>
      </c>
      <c r="F23" s="87" t="s">
        <v>31</v>
      </c>
      <c r="G23" s="87" t="s">
        <v>68</v>
      </c>
      <c r="H23" s="88">
        <v>2.4016203703703704E-3</v>
      </c>
      <c r="I23" s="86">
        <v>1</v>
      </c>
      <c r="J23" s="92">
        <v>5.7719907407407407E-2</v>
      </c>
      <c r="K23" s="86">
        <v>1</v>
      </c>
      <c r="L23" s="92">
        <v>4.8518518518518516E-2</v>
      </c>
      <c r="M23" s="86">
        <v>1</v>
      </c>
      <c r="N23" s="92">
        <v>5.62037037037037E-2</v>
      </c>
      <c r="O23" s="86">
        <v>1</v>
      </c>
      <c r="P23" s="92">
        <f>SUM(H23,J23,L23,N23)</f>
        <v>0.16484375000000001</v>
      </c>
      <c r="Q23" s="92"/>
      <c r="R23" s="90"/>
      <c r="S23" s="87"/>
      <c r="T23" s="94"/>
    </row>
    <row r="24" spans="1:20" ht="27" customHeight="1" x14ac:dyDescent="0.25">
      <c r="A24" s="93">
        <v>2</v>
      </c>
      <c r="B24" s="86">
        <v>1</v>
      </c>
      <c r="C24" s="86">
        <v>10089713260</v>
      </c>
      <c r="D24" s="106" t="s">
        <v>107</v>
      </c>
      <c r="E24" s="87" t="s">
        <v>69</v>
      </c>
      <c r="F24" s="87" t="s">
        <v>33</v>
      </c>
      <c r="G24" s="87" t="s">
        <v>68</v>
      </c>
      <c r="H24" s="88">
        <v>2.4768518518518516E-3</v>
      </c>
      <c r="I24" s="86">
        <v>2</v>
      </c>
      <c r="J24" s="92">
        <v>5.7719907407407407E-2</v>
      </c>
      <c r="K24" s="86">
        <v>7</v>
      </c>
      <c r="L24" s="92">
        <v>4.8518518518518516E-2</v>
      </c>
      <c r="M24" s="86">
        <v>10</v>
      </c>
      <c r="N24" s="92">
        <v>5.8032407407407414E-2</v>
      </c>
      <c r="O24" s="86">
        <v>3</v>
      </c>
      <c r="P24" s="92">
        <f t="shared" ref="P24:P56" si="0">SUM(H24,J24,L24,N24)</f>
        <v>0.16674768518518518</v>
      </c>
      <c r="Q24" s="92">
        <f>P24-$P$23</f>
        <v>1.9039351851851682E-3</v>
      </c>
      <c r="R24" s="90"/>
      <c r="S24" s="87"/>
      <c r="T24" s="94"/>
    </row>
    <row r="25" spans="1:20" ht="27" customHeight="1" x14ac:dyDescent="0.25">
      <c r="A25" s="93">
        <v>3</v>
      </c>
      <c r="B25" s="86">
        <v>17</v>
      </c>
      <c r="C25" s="86">
        <v>10101383875</v>
      </c>
      <c r="D25" s="106" t="s">
        <v>108</v>
      </c>
      <c r="E25" s="87" t="s">
        <v>70</v>
      </c>
      <c r="F25" s="87" t="s">
        <v>33</v>
      </c>
      <c r="G25" s="87" t="s">
        <v>68</v>
      </c>
      <c r="H25" s="88">
        <v>2.5416666666666669E-3</v>
      </c>
      <c r="I25" s="86">
        <v>3</v>
      </c>
      <c r="J25" s="92">
        <v>5.7719907407407407E-2</v>
      </c>
      <c r="K25" s="86">
        <v>2</v>
      </c>
      <c r="L25" s="92">
        <v>4.8518518518518516E-2</v>
      </c>
      <c r="M25" s="86">
        <v>2</v>
      </c>
      <c r="N25" s="92">
        <v>5.8032407407407414E-2</v>
      </c>
      <c r="O25" s="86">
        <v>2</v>
      </c>
      <c r="P25" s="92">
        <f t="shared" si="0"/>
        <v>0.1668125</v>
      </c>
      <c r="Q25" s="92">
        <f t="shared" ref="Q25:Q56" si="1">P25-$P$23</f>
        <v>1.9687499999999913E-3</v>
      </c>
      <c r="R25" s="90"/>
      <c r="S25" s="87"/>
      <c r="T25" s="94"/>
    </row>
    <row r="26" spans="1:20" ht="27" customHeight="1" x14ac:dyDescent="0.25">
      <c r="A26" s="93">
        <v>4</v>
      </c>
      <c r="B26" s="86">
        <v>20</v>
      </c>
      <c r="C26" s="86">
        <v>10101387010</v>
      </c>
      <c r="D26" s="106" t="s">
        <v>109</v>
      </c>
      <c r="E26" s="87" t="s">
        <v>71</v>
      </c>
      <c r="F26" s="87" t="s">
        <v>33</v>
      </c>
      <c r="G26" s="87" t="s">
        <v>68</v>
      </c>
      <c r="H26" s="88">
        <v>2.5428240740740741E-3</v>
      </c>
      <c r="I26" s="86">
        <v>4</v>
      </c>
      <c r="J26" s="92">
        <v>5.7719907407407407E-2</v>
      </c>
      <c r="K26" s="86">
        <v>4</v>
      </c>
      <c r="L26" s="92">
        <v>4.8518518518518516E-2</v>
      </c>
      <c r="M26" s="86">
        <v>12</v>
      </c>
      <c r="N26" s="92">
        <v>5.8032407407407414E-2</v>
      </c>
      <c r="O26" s="86">
        <v>6</v>
      </c>
      <c r="P26" s="92">
        <f t="shared" si="0"/>
        <v>0.16681365740740742</v>
      </c>
      <c r="Q26" s="92">
        <f t="shared" si="1"/>
        <v>1.9699074074074063E-3</v>
      </c>
      <c r="R26" s="90"/>
      <c r="S26" s="87"/>
      <c r="T26" s="94"/>
    </row>
    <row r="27" spans="1:20" ht="27" customHeight="1" x14ac:dyDescent="0.25">
      <c r="A27" s="93">
        <v>5</v>
      </c>
      <c r="B27" s="86">
        <v>7</v>
      </c>
      <c r="C27" s="86">
        <v>10101839573</v>
      </c>
      <c r="D27" s="106" t="s">
        <v>110</v>
      </c>
      <c r="E27" s="87" t="s">
        <v>72</v>
      </c>
      <c r="F27" s="87" t="s">
        <v>33</v>
      </c>
      <c r="G27" s="87" t="s">
        <v>48</v>
      </c>
      <c r="H27" s="88">
        <v>2.5601851851851849E-3</v>
      </c>
      <c r="I27" s="86">
        <v>5</v>
      </c>
      <c r="J27" s="92">
        <f ca="1">J27:N281:7:23</f>
        <v>0</v>
      </c>
      <c r="K27" s="86">
        <v>8</v>
      </c>
      <c r="L27" s="92">
        <v>4.8518518518518516E-2</v>
      </c>
      <c r="M27" s="86">
        <v>4</v>
      </c>
      <c r="N27" s="92">
        <v>5.8032407407407414E-2</v>
      </c>
      <c r="O27" s="86">
        <v>5</v>
      </c>
      <c r="P27" s="92">
        <f t="shared" ca="1" si="0"/>
        <v>0.16484375000000001</v>
      </c>
      <c r="Q27" s="92">
        <f t="shared" ca="1" si="1"/>
        <v>1.9039351851851682E-3</v>
      </c>
      <c r="R27" s="90"/>
      <c r="S27" s="87"/>
      <c r="T27" s="94"/>
    </row>
    <row r="28" spans="1:20" ht="27" customHeight="1" x14ac:dyDescent="0.25">
      <c r="A28" s="93">
        <v>6</v>
      </c>
      <c r="B28" s="86">
        <v>31</v>
      </c>
      <c r="C28" s="86">
        <v>10092179585</v>
      </c>
      <c r="D28" s="106" t="s">
        <v>111</v>
      </c>
      <c r="E28" s="87" t="s">
        <v>73</v>
      </c>
      <c r="F28" s="87" t="s">
        <v>33</v>
      </c>
      <c r="G28" s="87" t="s">
        <v>74</v>
      </c>
      <c r="H28" s="88">
        <v>2.6076388888888889E-3</v>
      </c>
      <c r="I28" s="86">
        <v>6</v>
      </c>
      <c r="J28" s="92">
        <v>5.7719907407407407E-2</v>
      </c>
      <c r="K28" s="86">
        <v>6</v>
      </c>
      <c r="L28" s="92">
        <v>4.8518518518518516E-2</v>
      </c>
      <c r="M28" s="86">
        <v>14</v>
      </c>
      <c r="N28" s="92">
        <v>5.8032407407407414E-2</v>
      </c>
      <c r="O28" s="86">
        <v>7</v>
      </c>
      <c r="P28" s="92">
        <f t="shared" si="0"/>
        <v>0.16687847222222224</v>
      </c>
      <c r="Q28" s="92">
        <f t="shared" si="1"/>
        <v>2.0347222222222294E-3</v>
      </c>
      <c r="R28" s="90"/>
      <c r="S28" s="87"/>
      <c r="T28" s="94"/>
    </row>
    <row r="29" spans="1:20" ht="27" customHeight="1" x14ac:dyDescent="0.25">
      <c r="A29" s="93">
        <v>7</v>
      </c>
      <c r="B29" s="86">
        <v>33</v>
      </c>
      <c r="C29" s="86">
        <v>10113513121</v>
      </c>
      <c r="D29" s="106" t="s">
        <v>112</v>
      </c>
      <c r="E29" s="87" t="s">
        <v>75</v>
      </c>
      <c r="F29" s="87" t="s">
        <v>52</v>
      </c>
      <c r="G29" s="102" t="s">
        <v>76</v>
      </c>
      <c r="H29" s="88">
        <v>2.6296296296296293E-3</v>
      </c>
      <c r="I29" s="86">
        <v>9</v>
      </c>
      <c r="J29" s="92">
        <v>5.7719907407407407E-2</v>
      </c>
      <c r="K29" s="86">
        <v>10</v>
      </c>
      <c r="L29" s="92">
        <v>4.8518518518518516E-2</v>
      </c>
      <c r="M29" s="86">
        <v>7</v>
      </c>
      <c r="N29" s="92">
        <v>5.8032407407407414E-2</v>
      </c>
      <c r="O29" s="86">
        <v>8</v>
      </c>
      <c r="P29" s="92">
        <f t="shared" si="0"/>
        <v>0.16690046296296296</v>
      </c>
      <c r="Q29" s="92">
        <f t="shared" si="1"/>
        <v>2.0567129629629477E-3</v>
      </c>
      <c r="R29" s="90"/>
      <c r="S29" s="87"/>
      <c r="T29" s="94"/>
    </row>
    <row r="30" spans="1:20" ht="27" customHeight="1" x14ac:dyDescent="0.25">
      <c r="A30" s="93">
        <v>8</v>
      </c>
      <c r="B30" s="86">
        <v>4</v>
      </c>
      <c r="C30" s="86">
        <v>10083185160</v>
      </c>
      <c r="D30" s="106" t="s">
        <v>113</v>
      </c>
      <c r="E30" s="87" t="s">
        <v>77</v>
      </c>
      <c r="F30" s="87" t="s">
        <v>52</v>
      </c>
      <c r="G30" s="87" t="s">
        <v>78</v>
      </c>
      <c r="H30" s="88">
        <v>2.6944444444444442E-3</v>
      </c>
      <c r="I30" s="86">
        <v>13</v>
      </c>
      <c r="J30" s="92">
        <v>5.7719907407407407E-2</v>
      </c>
      <c r="K30" s="86">
        <v>12</v>
      </c>
      <c r="L30" s="92">
        <v>4.8518518518518516E-2</v>
      </c>
      <c r="M30" s="86">
        <v>6</v>
      </c>
      <c r="N30" s="92">
        <v>5.8032407407407414E-2</v>
      </c>
      <c r="O30" s="86">
        <v>4</v>
      </c>
      <c r="P30" s="92">
        <f t="shared" si="0"/>
        <v>0.16696527777777778</v>
      </c>
      <c r="Q30" s="92">
        <f t="shared" si="1"/>
        <v>2.1215277777777708E-3</v>
      </c>
      <c r="R30" s="90"/>
      <c r="S30" s="87"/>
      <c r="T30" s="94"/>
    </row>
    <row r="31" spans="1:20" ht="27" customHeight="1" x14ac:dyDescent="0.25">
      <c r="A31" s="93">
        <v>9</v>
      </c>
      <c r="B31" s="86">
        <v>32</v>
      </c>
      <c r="C31" s="86">
        <v>10104442914</v>
      </c>
      <c r="D31" s="106" t="s">
        <v>114</v>
      </c>
      <c r="E31" s="87" t="s">
        <v>79</v>
      </c>
      <c r="F31" s="87" t="s">
        <v>52</v>
      </c>
      <c r="G31" s="102" t="s">
        <v>76</v>
      </c>
      <c r="H31" s="88">
        <v>2.6886574074074074E-3</v>
      </c>
      <c r="I31" s="86">
        <v>12</v>
      </c>
      <c r="J31" s="92">
        <v>5.7719907407407407E-2</v>
      </c>
      <c r="K31" s="86">
        <v>11</v>
      </c>
      <c r="L31" s="92">
        <v>4.8518518518518516E-2</v>
      </c>
      <c r="M31" s="86">
        <v>11</v>
      </c>
      <c r="N31" s="92">
        <v>5.8229166666666665E-2</v>
      </c>
      <c r="O31" s="86">
        <v>9</v>
      </c>
      <c r="P31" s="92">
        <f t="shared" si="0"/>
        <v>0.16715625000000001</v>
      </c>
      <c r="Q31" s="92">
        <f t="shared" si="1"/>
        <v>2.3124999999999951E-3</v>
      </c>
      <c r="R31" s="90"/>
      <c r="S31" s="87"/>
      <c r="T31" s="94"/>
    </row>
    <row r="32" spans="1:20" ht="27" customHeight="1" x14ac:dyDescent="0.25">
      <c r="A32" s="93">
        <v>10</v>
      </c>
      <c r="B32" s="86">
        <v>29</v>
      </c>
      <c r="C32" s="86">
        <v>10117776774</v>
      </c>
      <c r="D32" s="106" t="s">
        <v>115</v>
      </c>
      <c r="E32" s="87" t="s">
        <v>80</v>
      </c>
      <c r="F32" s="87" t="s">
        <v>33</v>
      </c>
      <c r="G32" s="87" t="s">
        <v>81</v>
      </c>
      <c r="H32" s="88">
        <v>2.9791666666666664E-3</v>
      </c>
      <c r="I32" s="86">
        <v>33</v>
      </c>
      <c r="J32" s="92">
        <v>5.7719907407407407E-2</v>
      </c>
      <c r="K32" s="86">
        <v>15</v>
      </c>
      <c r="L32" s="92">
        <v>4.8761574074074075E-2</v>
      </c>
      <c r="M32" s="86">
        <v>13</v>
      </c>
      <c r="N32" s="92">
        <v>5.8553240740740746E-2</v>
      </c>
      <c r="O32" s="86">
        <v>10</v>
      </c>
      <c r="P32" s="92">
        <f t="shared" si="0"/>
        <v>0.16801388888888891</v>
      </c>
      <c r="Q32" s="92">
        <f t="shared" si="1"/>
        <v>3.1701388888888959E-3</v>
      </c>
      <c r="R32" s="90"/>
      <c r="S32" s="87"/>
      <c r="T32" s="94"/>
    </row>
    <row r="33" spans="1:20" ht="27" customHeight="1" x14ac:dyDescent="0.25">
      <c r="A33" s="93">
        <v>11</v>
      </c>
      <c r="B33" s="86">
        <v>30</v>
      </c>
      <c r="C33" s="86">
        <v>10078793383</v>
      </c>
      <c r="D33" s="106" t="s">
        <v>116</v>
      </c>
      <c r="E33" s="87" t="s">
        <v>82</v>
      </c>
      <c r="F33" s="87" t="s">
        <v>33</v>
      </c>
      <c r="G33" s="87" t="s">
        <v>74</v>
      </c>
      <c r="H33" s="88">
        <v>2.642361111111111E-3</v>
      </c>
      <c r="I33" s="86">
        <v>10</v>
      </c>
      <c r="J33" s="92">
        <v>5.7719907407407407E-2</v>
      </c>
      <c r="K33" s="86">
        <v>5</v>
      </c>
      <c r="L33" s="92">
        <v>4.8518518518518516E-2</v>
      </c>
      <c r="M33" s="86">
        <v>3</v>
      </c>
      <c r="N33" s="92">
        <v>5.9571759259259262E-2</v>
      </c>
      <c r="O33" s="86">
        <v>12</v>
      </c>
      <c r="P33" s="92">
        <f t="shared" si="0"/>
        <v>0.1684525462962963</v>
      </c>
      <c r="Q33" s="92">
        <f t="shared" si="1"/>
        <v>3.6087962962962905E-3</v>
      </c>
      <c r="R33" s="90"/>
      <c r="S33" s="89"/>
      <c r="T33" s="94"/>
    </row>
    <row r="34" spans="1:20" ht="27" customHeight="1" x14ac:dyDescent="0.25">
      <c r="A34" s="93">
        <v>12</v>
      </c>
      <c r="B34" s="86">
        <v>34</v>
      </c>
      <c r="C34" s="86">
        <v>10113514434</v>
      </c>
      <c r="D34" s="106" t="s">
        <v>117</v>
      </c>
      <c r="E34" s="87" t="s">
        <v>83</v>
      </c>
      <c r="F34" s="87" t="s">
        <v>52</v>
      </c>
      <c r="G34" s="102" t="s">
        <v>76</v>
      </c>
      <c r="H34" s="88">
        <v>2.6192129629629625E-3</v>
      </c>
      <c r="I34" s="86">
        <v>7</v>
      </c>
      <c r="J34" s="92">
        <v>5.7719907407407407E-2</v>
      </c>
      <c r="K34" s="86">
        <v>3</v>
      </c>
      <c r="L34" s="92">
        <v>4.8518518518518516E-2</v>
      </c>
      <c r="M34" s="86">
        <v>5</v>
      </c>
      <c r="N34" s="92">
        <v>6.0138888888888888E-2</v>
      </c>
      <c r="O34" s="86">
        <v>13</v>
      </c>
      <c r="P34" s="92">
        <f t="shared" si="0"/>
        <v>0.16899652777777777</v>
      </c>
      <c r="Q34" s="92">
        <f t="shared" si="1"/>
        <v>4.1527777777777553E-3</v>
      </c>
      <c r="R34" s="90"/>
      <c r="S34" s="89"/>
      <c r="T34" s="94"/>
    </row>
    <row r="35" spans="1:20" ht="27" customHeight="1" x14ac:dyDescent="0.25">
      <c r="A35" s="93">
        <v>13</v>
      </c>
      <c r="B35" s="86">
        <v>22</v>
      </c>
      <c r="C35" s="86">
        <v>10111058920</v>
      </c>
      <c r="D35" s="106" t="s">
        <v>118</v>
      </c>
      <c r="E35" s="87" t="s">
        <v>84</v>
      </c>
      <c r="F35" s="87" t="s">
        <v>33</v>
      </c>
      <c r="G35" s="87" t="s">
        <v>68</v>
      </c>
      <c r="H35" s="88">
        <v>2.7546296296296294E-3</v>
      </c>
      <c r="I35" s="86">
        <v>16</v>
      </c>
      <c r="J35" s="92">
        <v>5.7719907407407407E-2</v>
      </c>
      <c r="K35" s="86">
        <v>13</v>
      </c>
      <c r="L35" s="92">
        <v>4.8518518518518516E-2</v>
      </c>
      <c r="M35" s="86">
        <v>9</v>
      </c>
      <c r="N35" s="92">
        <v>6.1076388888888888E-2</v>
      </c>
      <c r="O35" s="86">
        <v>14</v>
      </c>
      <c r="P35" s="92">
        <f t="shared" si="0"/>
        <v>0.17006944444444444</v>
      </c>
      <c r="Q35" s="92">
        <f t="shared" si="1"/>
        <v>5.2256944444444287E-3</v>
      </c>
      <c r="R35" s="90"/>
      <c r="S35" s="89"/>
      <c r="T35" s="94"/>
    </row>
    <row r="36" spans="1:20" ht="27" customHeight="1" x14ac:dyDescent="0.25">
      <c r="A36" s="93">
        <v>14</v>
      </c>
      <c r="B36" s="86">
        <v>26</v>
      </c>
      <c r="C36" s="86">
        <v>10104450792</v>
      </c>
      <c r="D36" s="106" t="s">
        <v>119</v>
      </c>
      <c r="E36" s="87" t="s">
        <v>85</v>
      </c>
      <c r="F36" s="87" t="s">
        <v>31</v>
      </c>
      <c r="G36" s="87" t="s">
        <v>81</v>
      </c>
      <c r="H36" s="88">
        <v>2.8611111111111111E-3</v>
      </c>
      <c r="I36" s="86">
        <v>25</v>
      </c>
      <c r="J36" s="92">
        <v>6.025462962962963E-2</v>
      </c>
      <c r="K36" s="86">
        <v>27</v>
      </c>
      <c r="L36" s="92">
        <v>5.0208333333333334E-2</v>
      </c>
      <c r="M36" s="86">
        <v>22</v>
      </c>
      <c r="N36" s="92">
        <v>5.8634259259259254E-2</v>
      </c>
      <c r="O36" s="86">
        <v>11</v>
      </c>
      <c r="P36" s="92">
        <f t="shared" si="0"/>
        <v>0.17195833333333332</v>
      </c>
      <c r="Q36" s="92">
        <f t="shared" si="1"/>
        <v>7.1145833333333131E-3</v>
      </c>
      <c r="R36" s="90"/>
      <c r="S36" s="89"/>
      <c r="T36" s="94"/>
    </row>
    <row r="37" spans="1:20" ht="27" customHeight="1" x14ac:dyDescent="0.25">
      <c r="A37" s="93">
        <v>15</v>
      </c>
      <c r="B37" s="86">
        <v>27</v>
      </c>
      <c r="C37" s="86">
        <v>10104450186</v>
      </c>
      <c r="D37" s="106" t="s">
        <v>120</v>
      </c>
      <c r="E37" s="87" t="s">
        <v>86</v>
      </c>
      <c r="F37" s="87" t="s">
        <v>31</v>
      </c>
      <c r="G37" s="87" t="s">
        <v>81</v>
      </c>
      <c r="H37" s="88">
        <v>2.8182870370370371E-3</v>
      </c>
      <c r="I37" s="86">
        <v>23</v>
      </c>
      <c r="J37" s="92">
        <v>5.7881944444444444E-2</v>
      </c>
      <c r="K37" s="86">
        <v>19</v>
      </c>
      <c r="L37" s="92">
        <v>4.8518518518518516E-2</v>
      </c>
      <c r="M37" s="86">
        <v>8</v>
      </c>
      <c r="N37" s="92">
        <v>6.3460648148148155E-2</v>
      </c>
      <c r="O37" s="86">
        <v>19</v>
      </c>
      <c r="P37" s="92">
        <f t="shared" si="0"/>
        <v>0.17267939814814814</v>
      </c>
      <c r="Q37" s="92">
        <f t="shared" si="1"/>
        <v>7.8356481481481333E-3</v>
      </c>
      <c r="R37" s="90"/>
      <c r="S37" s="89"/>
      <c r="T37" s="94"/>
    </row>
    <row r="38" spans="1:20" ht="27" customHeight="1" x14ac:dyDescent="0.25">
      <c r="A38" s="93">
        <v>16</v>
      </c>
      <c r="B38" s="86">
        <v>24</v>
      </c>
      <c r="C38" s="86">
        <v>10111188252</v>
      </c>
      <c r="D38" s="106" t="s">
        <v>121</v>
      </c>
      <c r="E38" s="87" t="s">
        <v>87</v>
      </c>
      <c r="F38" s="87" t="s">
        <v>33</v>
      </c>
      <c r="G38" s="87" t="s">
        <v>68</v>
      </c>
      <c r="H38" s="88">
        <v>2.7106481481481482E-3</v>
      </c>
      <c r="I38" s="86">
        <v>14</v>
      </c>
      <c r="J38" s="92">
        <v>5.7916666666666665E-2</v>
      </c>
      <c r="K38" s="86">
        <v>22</v>
      </c>
      <c r="L38" s="92">
        <v>4.9930555555555554E-2</v>
      </c>
      <c r="M38" s="86">
        <v>15</v>
      </c>
      <c r="N38" s="92">
        <v>6.322916666666667E-2</v>
      </c>
      <c r="O38" s="86">
        <v>15</v>
      </c>
      <c r="P38" s="92">
        <f t="shared" si="0"/>
        <v>0.17378703703703705</v>
      </c>
      <c r="Q38" s="92">
        <f t="shared" si="1"/>
        <v>8.9432870370370343E-3</v>
      </c>
      <c r="R38" s="90"/>
      <c r="S38" s="89"/>
      <c r="T38" s="94"/>
    </row>
    <row r="39" spans="1:20" ht="27" customHeight="1" x14ac:dyDescent="0.25">
      <c r="A39" s="93">
        <v>17</v>
      </c>
      <c r="B39" s="86">
        <v>23</v>
      </c>
      <c r="C39" s="86">
        <v>10111079330</v>
      </c>
      <c r="D39" s="106" t="s">
        <v>122</v>
      </c>
      <c r="E39" s="87" t="s">
        <v>88</v>
      </c>
      <c r="F39" s="87" t="s">
        <v>33</v>
      </c>
      <c r="G39" s="87" t="s">
        <v>68</v>
      </c>
      <c r="H39" s="88">
        <v>2.8726851851851852E-3</v>
      </c>
      <c r="I39" s="86">
        <v>26</v>
      </c>
      <c r="J39" s="92">
        <v>5.7916666666666665E-2</v>
      </c>
      <c r="K39" s="86">
        <v>24</v>
      </c>
      <c r="L39" s="92">
        <v>4.9930555555555554E-2</v>
      </c>
      <c r="M39" s="86">
        <v>17</v>
      </c>
      <c r="N39" s="92">
        <v>6.3310185185185178E-2</v>
      </c>
      <c r="O39" s="86">
        <v>17</v>
      </c>
      <c r="P39" s="92">
        <f t="shared" si="0"/>
        <v>0.17403009259259258</v>
      </c>
      <c r="Q39" s="92">
        <f t="shared" si="1"/>
        <v>9.1863425925925724E-3</v>
      </c>
      <c r="R39" s="90"/>
      <c r="S39" s="89"/>
      <c r="T39" s="94"/>
    </row>
    <row r="40" spans="1:20" ht="27" customHeight="1" x14ac:dyDescent="0.25">
      <c r="A40" s="93">
        <v>18</v>
      </c>
      <c r="B40" s="86">
        <v>5</v>
      </c>
      <c r="C40" s="86">
        <v>10083185766</v>
      </c>
      <c r="D40" s="106" t="s">
        <v>123</v>
      </c>
      <c r="E40" s="87" t="s">
        <v>89</v>
      </c>
      <c r="F40" s="87" t="s">
        <v>33</v>
      </c>
      <c r="G40" s="87" t="s">
        <v>78</v>
      </c>
      <c r="H40" s="88">
        <v>2.6203703703703706E-3</v>
      </c>
      <c r="I40" s="86">
        <v>8</v>
      </c>
      <c r="J40" s="92">
        <v>5.7719907407407407E-2</v>
      </c>
      <c r="K40" s="86">
        <v>9</v>
      </c>
      <c r="L40" s="92">
        <v>5.0011574074074076E-2</v>
      </c>
      <c r="M40" s="86">
        <v>19</v>
      </c>
      <c r="N40" s="92">
        <v>6.3715277777777787E-2</v>
      </c>
      <c r="O40" s="86">
        <v>21</v>
      </c>
      <c r="P40" s="92">
        <f t="shared" si="0"/>
        <v>0.17406712962962964</v>
      </c>
      <c r="Q40" s="92">
        <f t="shared" si="1"/>
        <v>9.22337962962963E-3</v>
      </c>
      <c r="R40" s="91"/>
      <c r="S40" s="89"/>
      <c r="T40" s="94"/>
    </row>
    <row r="41" spans="1:20" ht="27" customHeight="1" x14ac:dyDescent="0.25">
      <c r="A41" s="93">
        <v>19</v>
      </c>
      <c r="B41" s="86">
        <v>28</v>
      </c>
      <c r="C41" s="86">
        <v>10104614682</v>
      </c>
      <c r="D41" s="106" t="s">
        <v>124</v>
      </c>
      <c r="E41" s="87" t="s">
        <v>90</v>
      </c>
      <c r="F41" s="87" t="s">
        <v>31</v>
      </c>
      <c r="G41" s="87" t="s">
        <v>81</v>
      </c>
      <c r="H41" s="88">
        <v>3.0659722222222221E-3</v>
      </c>
      <c r="I41" s="86">
        <v>34</v>
      </c>
      <c r="J41" s="92">
        <v>5.7881944444444444E-2</v>
      </c>
      <c r="K41" s="86">
        <v>20</v>
      </c>
      <c r="L41" s="92">
        <v>5.0069444444444444E-2</v>
      </c>
      <c r="M41" s="86">
        <v>20</v>
      </c>
      <c r="N41" s="92">
        <v>6.3530092592592582E-2</v>
      </c>
      <c r="O41" s="86">
        <v>20</v>
      </c>
      <c r="P41" s="92">
        <f t="shared" si="0"/>
        <v>0.17454745370370367</v>
      </c>
      <c r="Q41" s="92">
        <f t="shared" si="1"/>
        <v>9.7037037037036589E-3</v>
      </c>
      <c r="R41" s="91"/>
      <c r="S41" s="89"/>
      <c r="T41" s="94"/>
    </row>
    <row r="42" spans="1:20" ht="27" customHeight="1" x14ac:dyDescent="0.25">
      <c r="A42" s="93">
        <v>20</v>
      </c>
      <c r="B42" s="86">
        <v>21</v>
      </c>
      <c r="C42" s="86">
        <v>10091139564</v>
      </c>
      <c r="D42" s="106" t="s">
        <v>125</v>
      </c>
      <c r="E42" s="87" t="s">
        <v>91</v>
      </c>
      <c r="F42" s="87" t="s">
        <v>33</v>
      </c>
      <c r="G42" s="87" t="s">
        <v>68</v>
      </c>
      <c r="H42" s="88">
        <v>2.6516203703703702E-3</v>
      </c>
      <c r="I42" s="86">
        <v>11</v>
      </c>
      <c r="J42" s="92">
        <v>5.8715277777777776E-2</v>
      </c>
      <c r="K42" s="86">
        <v>26</v>
      </c>
      <c r="L42" s="92">
        <v>4.9930555555555554E-2</v>
      </c>
      <c r="M42" s="86">
        <v>16</v>
      </c>
      <c r="N42" s="92">
        <v>6.3275462962962964E-2</v>
      </c>
      <c r="O42" s="86">
        <v>16</v>
      </c>
      <c r="P42" s="92">
        <f t="shared" si="0"/>
        <v>0.17457291666666666</v>
      </c>
      <c r="Q42" s="92">
        <f t="shared" si="1"/>
        <v>9.7291666666666499E-3</v>
      </c>
      <c r="R42" s="91"/>
      <c r="S42" s="89"/>
      <c r="T42" s="94"/>
    </row>
    <row r="43" spans="1:20" ht="27" customHeight="1" x14ac:dyDescent="0.25">
      <c r="A43" s="93">
        <v>21</v>
      </c>
      <c r="B43" s="86">
        <v>8</v>
      </c>
      <c r="C43" s="86">
        <v>10101512403</v>
      </c>
      <c r="D43" s="106" t="s">
        <v>126</v>
      </c>
      <c r="E43" s="87" t="s">
        <v>92</v>
      </c>
      <c r="F43" s="87" t="s">
        <v>33</v>
      </c>
      <c r="G43" s="87" t="s">
        <v>48</v>
      </c>
      <c r="H43" s="88">
        <v>2.8113425925925923E-3</v>
      </c>
      <c r="I43" s="86">
        <v>22</v>
      </c>
      <c r="J43" s="92">
        <v>5.7881944444444444E-2</v>
      </c>
      <c r="K43" s="86">
        <v>18</v>
      </c>
      <c r="L43" s="92">
        <v>5.0150462962962966E-2</v>
      </c>
      <c r="M43" s="86">
        <v>21</v>
      </c>
      <c r="N43" s="92">
        <v>6.3877314814814817E-2</v>
      </c>
      <c r="O43" s="86">
        <v>23</v>
      </c>
      <c r="P43" s="92">
        <f t="shared" si="0"/>
        <v>0.17472106481481481</v>
      </c>
      <c r="Q43" s="92">
        <f t="shared" si="1"/>
        <v>9.8773148148147971E-3</v>
      </c>
      <c r="R43" s="91"/>
      <c r="S43" s="89"/>
      <c r="T43" s="94"/>
    </row>
    <row r="44" spans="1:20" ht="27" customHeight="1" x14ac:dyDescent="0.25">
      <c r="A44" s="93">
        <v>22</v>
      </c>
      <c r="B44" s="86">
        <v>9</v>
      </c>
      <c r="C44" s="86">
        <v>10114698945</v>
      </c>
      <c r="D44" s="106" t="s">
        <v>127</v>
      </c>
      <c r="E44" s="87" t="s">
        <v>93</v>
      </c>
      <c r="F44" s="87" t="s">
        <v>33</v>
      </c>
      <c r="G44" s="87" t="s">
        <v>48</v>
      </c>
      <c r="H44" s="88">
        <v>2.7233796296296298E-3</v>
      </c>
      <c r="I44" s="86">
        <v>15</v>
      </c>
      <c r="J44" s="92">
        <v>5.7916666666666665E-2</v>
      </c>
      <c r="K44" s="86">
        <v>25</v>
      </c>
      <c r="L44" s="92">
        <v>5.033564814814815E-2</v>
      </c>
      <c r="M44" s="86">
        <v>23</v>
      </c>
      <c r="N44" s="92">
        <v>6.3796296296296295E-2</v>
      </c>
      <c r="O44" s="86">
        <v>22</v>
      </c>
      <c r="P44" s="92">
        <f t="shared" si="0"/>
        <v>0.17477199074074073</v>
      </c>
      <c r="Q44" s="92">
        <f t="shared" si="1"/>
        <v>9.9282407407407236E-3</v>
      </c>
      <c r="R44" s="91"/>
      <c r="S44" s="89"/>
      <c r="T44" s="94"/>
    </row>
    <row r="45" spans="1:20" ht="27" customHeight="1" x14ac:dyDescent="0.25">
      <c r="A45" s="93">
        <v>23</v>
      </c>
      <c r="B45" s="86">
        <v>19</v>
      </c>
      <c r="C45" s="86">
        <v>10093565473</v>
      </c>
      <c r="D45" s="106" t="s">
        <v>128</v>
      </c>
      <c r="E45" s="87" t="s">
        <v>94</v>
      </c>
      <c r="F45" s="87" t="s">
        <v>33</v>
      </c>
      <c r="G45" s="87" t="s">
        <v>68</v>
      </c>
      <c r="H45" s="88">
        <v>2.8009259259259259E-3</v>
      </c>
      <c r="I45" s="86">
        <v>21</v>
      </c>
      <c r="J45" s="92">
        <v>5.7881944444444444E-2</v>
      </c>
      <c r="K45" s="86">
        <v>17</v>
      </c>
      <c r="L45" s="92">
        <v>4.9930555555555554E-2</v>
      </c>
      <c r="M45" s="86">
        <v>18</v>
      </c>
      <c r="N45" s="92">
        <v>6.6180555555555562E-2</v>
      </c>
      <c r="O45" s="86">
        <v>25</v>
      </c>
      <c r="P45" s="92">
        <f t="shared" si="0"/>
        <v>0.17679398148148151</v>
      </c>
      <c r="Q45" s="92">
        <f t="shared" si="1"/>
        <v>1.1950231481481499E-2</v>
      </c>
      <c r="R45" s="91"/>
      <c r="S45" s="89"/>
      <c r="T45" s="94"/>
    </row>
    <row r="46" spans="1:20" ht="27" customHeight="1" x14ac:dyDescent="0.25">
      <c r="A46" s="93">
        <v>24</v>
      </c>
      <c r="B46" s="86">
        <v>25</v>
      </c>
      <c r="C46" s="86">
        <v>10103547379</v>
      </c>
      <c r="D46" s="106" t="s">
        <v>129</v>
      </c>
      <c r="E46" s="87" t="s">
        <v>95</v>
      </c>
      <c r="F46" s="87" t="s">
        <v>31</v>
      </c>
      <c r="G46" s="102" t="s">
        <v>105</v>
      </c>
      <c r="H46" s="88">
        <v>2.8831018518518515E-3</v>
      </c>
      <c r="I46" s="86">
        <v>28</v>
      </c>
      <c r="J46" s="92">
        <v>5.7719907407407407E-2</v>
      </c>
      <c r="K46" s="86">
        <v>14</v>
      </c>
      <c r="L46" s="92">
        <v>5.3321759259259256E-2</v>
      </c>
      <c r="M46" s="86">
        <v>30</v>
      </c>
      <c r="N46" s="92">
        <v>6.340277777777778E-2</v>
      </c>
      <c r="O46" s="86">
        <v>18</v>
      </c>
      <c r="P46" s="92">
        <f t="shared" si="0"/>
        <v>0.1773275462962963</v>
      </c>
      <c r="Q46" s="92">
        <f t="shared" si="1"/>
        <v>1.2483796296296285E-2</v>
      </c>
      <c r="R46" s="91"/>
      <c r="S46" s="89"/>
      <c r="T46" s="94"/>
    </row>
    <row r="47" spans="1:20" ht="27" customHeight="1" x14ac:dyDescent="0.25">
      <c r="A47" s="93">
        <v>25</v>
      </c>
      <c r="B47" s="86">
        <v>10</v>
      </c>
      <c r="C47" s="86">
        <v>10116019559</v>
      </c>
      <c r="D47" s="106" t="s">
        <v>130</v>
      </c>
      <c r="E47" s="87" t="s">
        <v>96</v>
      </c>
      <c r="F47" s="87" t="s">
        <v>33</v>
      </c>
      <c r="G47" s="87" t="s">
        <v>48</v>
      </c>
      <c r="H47" s="88">
        <v>2.7962962962962963E-3</v>
      </c>
      <c r="I47" s="86">
        <v>20</v>
      </c>
      <c r="J47" s="92">
        <v>5.7881944444444444E-2</v>
      </c>
      <c r="K47" s="86">
        <v>16</v>
      </c>
      <c r="L47" s="92">
        <v>5.2870370370370373E-2</v>
      </c>
      <c r="M47" s="86">
        <v>24</v>
      </c>
      <c r="N47" s="92">
        <v>6.6087962962962959E-2</v>
      </c>
      <c r="O47" s="86">
        <v>24</v>
      </c>
      <c r="P47" s="92">
        <f t="shared" si="0"/>
        <v>0.17963657407407407</v>
      </c>
      <c r="Q47" s="92">
        <f t="shared" si="1"/>
        <v>1.4792824074074062E-2</v>
      </c>
      <c r="R47" s="91"/>
      <c r="S47" s="89"/>
      <c r="T47" s="94"/>
    </row>
    <row r="48" spans="1:20" ht="27" customHeight="1" x14ac:dyDescent="0.25">
      <c r="A48" s="93">
        <v>26</v>
      </c>
      <c r="B48" s="86">
        <v>18</v>
      </c>
      <c r="C48" s="86">
        <v>10101387818</v>
      </c>
      <c r="D48" s="106" t="s">
        <v>131</v>
      </c>
      <c r="E48" s="87" t="s">
        <v>82</v>
      </c>
      <c r="F48" s="87" t="s">
        <v>33</v>
      </c>
      <c r="G48" s="87" t="s">
        <v>68</v>
      </c>
      <c r="H48" s="88">
        <v>2.7939814814814819E-3</v>
      </c>
      <c r="I48" s="86">
        <v>19</v>
      </c>
      <c r="J48" s="92">
        <v>5.7916666666666665E-2</v>
      </c>
      <c r="K48" s="86">
        <v>23</v>
      </c>
      <c r="L48" s="92">
        <v>5.2951388888888888E-2</v>
      </c>
      <c r="M48" s="86">
        <v>25</v>
      </c>
      <c r="N48" s="92">
        <v>6.6365740740740739E-2</v>
      </c>
      <c r="O48" s="86">
        <v>26</v>
      </c>
      <c r="P48" s="92">
        <f t="shared" si="0"/>
        <v>0.18002777777777779</v>
      </c>
      <c r="Q48" s="92">
        <f t="shared" si="1"/>
        <v>1.5184027777777775E-2</v>
      </c>
      <c r="R48" s="91"/>
      <c r="S48" s="89"/>
      <c r="T48" s="94"/>
    </row>
    <row r="49" spans="1:20" ht="27" customHeight="1" x14ac:dyDescent="0.25">
      <c r="A49" s="93">
        <v>27</v>
      </c>
      <c r="B49" s="86">
        <v>12</v>
      </c>
      <c r="C49" s="86">
        <v>10108261680</v>
      </c>
      <c r="D49" s="106" t="s">
        <v>132</v>
      </c>
      <c r="E49" s="87" t="s">
        <v>97</v>
      </c>
      <c r="F49" s="87" t="s">
        <v>33</v>
      </c>
      <c r="G49" s="87" t="s">
        <v>98</v>
      </c>
      <c r="H49" s="88">
        <v>2.9166666666666668E-3</v>
      </c>
      <c r="I49" s="86">
        <v>29</v>
      </c>
      <c r="J49" s="92">
        <v>6.4421296296296296E-2</v>
      </c>
      <c r="K49" s="86">
        <v>28</v>
      </c>
      <c r="L49" s="92">
        <v>5.3055555555555557E-2</v>
      </c>
      <c r="M49" s="86">
        <v>26</v>
      </c>
      <c r="N49" s="92">
        <v>6.6527777777777783E-2</v>
      </c>
      <c r="O49" s="86">
        <v>27</v>
      </c>
      <c r="P49" s="92">
        <f t="shared" si="0"/>
        <v>0.18692129629629628</v>
      </c>
      <c r="Q49" s="92">
        <f t="shared" si="1"/>
        <v>2.2077546296296269E-2</v>
      </c>
      <c r="R49" s="91"/>
      <c r="S49" s="89"/>
      <c r="T49" s="94"/>
    </row>
    <row r="50" spans="1:20" ht="27" customHeight="1" x14ac:dyDescent="0.25">
      <c r="A50" s="93">
        <v>28</v>
      </c>
      <c r="B50" s="86">
        <v>13</v>
      </c>
      <c r="C50" s="86">
        <v>10107168715</v>
      </c>
      <c r="D50" s="106" t="s">
        <v>133</v>
      </c>
      <c r="E50" s="87" t="s">
        <v>99</v>
      </c>
      <c r="F50" s="87" t="s">
        <v>33</v>
      </c>
      <c r="G50" s="87" t="s">
        <v>98</v>
      </c>
      <c r="H50" s="88">
        <v>2.8773148148148152E-3</v>
      </c>
      <c r="I50" s="86">
        <v>27</v>
      </c>
      <c r="J50" s="92">
        <v>6.5520833333333334E-2</v>
      </c>
      <c r="K50" s="86">
        <v>20</v>
      </c>
      <c r="L50" s="92">
        <v>5.3101851851851851E-2</v>
      </c>
      <c r="M50" s="86">
        <v>27</v>
      </c>
      <c r="N50" s="92">
        <v>6.6608796296296291E-2</v>
      </c>
      <c r="O50" s="86">
        <v>28</v>
      </c>
      <c r="P50" s="92">
        <f t="shared" si="0"/>
        <v>0.18810879629629629</v>
      </c>
      <c r="Q50" s="92">
        <f t="shared" si="1"/>
        <v>2.3265046296296277E-2</v>
      </c>
      <c r="R50" s="91"/>
      <c r="S50" s="89"/>
      <c r="T50" s="94"/>
    </row>
    <row r="51" spans="1:20" ht="27" customHeight="1" x14ac:dyDescent="0.25">
      <c r="A51" s="93">
        <v>29</v>
      </c>
      <c r="B51" s="86">
        <v>14</v>
      </c>
      <c r="C51" s="86">
        <v>10107235605</v>
      </c>
      <c r="D51" s="106" t="s">
        <v>134</v>
      </c>
      <c r="E51" s="87" t="s">
        <v>100</v>
      </c>
      <c r="F51" s="87" t="s">
        <v>52</v>
      </c>
      <c r="G51" s="87" t="s">
        <v>98</v>
      </c>
      <c r="H51" s="88">
        <v>2.7615740740740743E-3</v>
      </c>
      <c r="I51" s="86">
        <v>17</v>
      </c>
      <c r="J51" s="92">
        <v>6.5925925925925929E-2</v>
      </c>
      <c r="K51" s="86">
        <v>33</v>
      </c>
      <c r="L51" s="92">
        <v>5.3136574074074072E-2</v>
      </c>
      <c r="M51" s="86">
        <v>28</v>
      </c>
      <c r="N51" s="92">
        <v>6.9189814814814815E-2</v>
      </c>
      <c r="O51" s="86">
        <v>30</v>
      </c>
      <c r="P51" s="92">
        <f t="shared" si="0"/>
        <v>0.19101388888888887</v>
      </c>
      <c r="Q51" s="92">
        <f t="shared" si="1"/>
        <v>2.6170138888888861E-2</v>
      </c>
      <c r="R51" s="91"/>
      <c r="S51" s="89"/>
      <c r="T51" s="94"/>
    </row>
    <row r="52" spans="1:20" ht="27" customHeight="1" x14ac:dyDescent="0.25">
      <c r="A52" s="93">
        <v>30</v>
      </c>
      <c r="B52" s="86">
        <v>11</v>
      </c>
      <c r="C52" s="86">
        <v>10107173159</v>
      </c>
      <c r="D52" s="106" t="s">
        <v>135</v>
      </c>
      <c r="E52" s="87" t="s">
        <v>70</v>
      </c>
      <c r="F52" s="87" t="s">
        <v>33</v>
      </c>
      <c r="G52" s="87" t="s">
        <v>98</v>
      </c>
      <c r="H52" s="88">
        <v>2.7789351851851851E-3</v>
      </c>
      <c r="I52" s="86">
        <v>18</v>
      </c>
      <c r="J52" s="92">
        <v>6.582175925925926E-2</v>
      </c>
      <c r="K52" s="86">
        <v>32</v>
      </c>
      <c r="L52" s="92">
        <v>5.5601851851851847E-2</v>
      </c>
      <c r="M52" s="86">
        <v>31</v>
      </c>
      <c r="N52" s="92">
        <v>6.8946759259259263E-2</v>
      </c>
      <c r="O52" s="86">
        <v>29</v>
      </c>
      <c r="P52" s="92">
        <f t="shared" si="0"/>
        <v>0.19314930555555554</v>
      </c>
      <c r="Q52" s="92">
        <f t="shared" si="1"/>
        <v>2.8305555555555528E-2</v>
      </c>
      <c r="R52" s="91"/>
      <c r="S52" s="89"/>
      <c r="T52" s="94"/>
    </row>
    <row r="53" spans="1:20" ht="27" customHeight="1" x14ac:dyDescent="0.25">
      <c r="A53" s="93">
        <v>31</v>
      </c>
      <c r="B53" s="86">
        <v>15</v>
      </c>
      <c r="C53" s="86">
        <v>10114419968</v>
      </c>
      <c r="D53" s="106" t="s">
        <v>136</v>
      </c>
      <c r="E53" s="87" t="s">
        <v>101</v>
      </c>
      <c r="F53" s="87" t="s">
        <v>52</v>
      </c>
      <c r="G53" s="87" t="s">
        <v>98</v>
      </c>
      <c r="H53" s="88">
        <v>2.9687500000000005E-3</v>
      </c>
      <c r="I53" s="86">
        <v>30</v>
      </c>
      <c r="J53" s="92">
        <v>6.5578703703703708E-2</v>
      </c>
      <c r="K53" s="86">
        <v>31</v>
      </c>
      <c r="L53" s="92">
        <v>5.5636574074074074E-2</v>
      </c>
      <c r="M53" s="86">
        <v>32</v>
      </c>
      <c r="N53" s="92">
        <v>7.1608796296296295E-2</v>
      </c>
      <c r="O53" s="86">
        <v>31</v>
      </c>
      <c r="P53" s="92">
        <f t="shared" si="0"/>
        <v>0.19579282407407408</v>
      </c>
      <c r="Q53" s="92">
        <f t="shared" si="1"/>
        <v>3.0949074074074073E-2</v>
      </c>
      <c r="R53" s="91"/>
      <c r="S53" s="89"/>
      <c r="T53" s="94"/>
    </row>
    <row r="54" spans="1:20" ht="27" customHeight="1" x14ac:dyDescent="0.25">
      <c r="A54" s="93">
        <v>32</v>
      </c>
      <c r="B54" s="86">
        <v>16</v>
      </c>
      <c r="C54" s="86">
        <v>10114420372</v>
      </c>
      <c r="D54" s="106" t="s">
        <v>137</v>
      </c>
      <c r="E54" s="87" t="s">
        <v>102</v>
      </c>
      <c r="F54" s="87" t="s">
        <v>52</v>
      </c>
      <c r="G54" s="87" t="s">
        <v>98</v>
      </c>
      <c r="H54" s="88">
        <v>2.9780092592592588E-3</v>
      </c>
      <c r="I54" s="86">
        <v>32</v>
      </c>
      <c r="J54" s="92">
        <v>6.5451388888888892E-2</v>
      </c>
      <c r="K54" s="86">
        <v>29</v>
      </c>
      <c r="L54" s="92">
        <v>5.6400462962962965E-2</v>
      </c>
      <c r="M54" s="86">
        <v>34</v>
      </c>
      <c r="N54" s="92">
        <v>7.1678240740740737E-2</v>
      </c>
      <c r="O54" s="86">
        <v>32</v>
      </c>
      <c r="P54" s="92">
        <f t="shared" si="0"/>
        <v>0.19650810185185186</v>
      </c>
      <c r="Q54" s="92">
        <f t="shared" si="1"/>
        <v>3.1664351851851846E-2</v>
      </c>
      <c r="R54" s="91"/>
      <c r="S54" s="89"/>
      <c r="T54" s="94"/>
    </row>
    <row r="55" spans="1:20" ht="27" customHeight="1" x14ac:dyDescent="0.25">
      <c r="A55" s="93">
        <v>33</v>
      </c>
      <c r="B55" s="86">
        <v>6</v>
      </c>
      <c r="C55" s="86">
        <v>10116088368</v>
      </c>
      <c r="D55" s="106" t="s">
        <v>138</v>
      </c>
      <c r="E55" s="87" t="s">
        <v>103</v>
      </c>
      <c r="F55" s="87" t="s">
        <v>52</v>
      </c>
      <c r="G55" s="87" t="s">
        <v>78</v>
      </c>
      <c r="H55" s="88">
        <v>2.9710648148148148E-3</v>
      </c>
      <c r="I55" s="86">
        <v>31</v>
      </c>
      <c r="J55" s="92">
        <v>6.7013888888888887E-2</v>
      </c>
      <c r="K55" s="86">
        <v>34</v>
      </c>
      <c r="L55" s="92">
        <v>5.6192129629629634E-2</v>
      </c>
      <c r="M55" s="86">
        <v>33</v>
      </c>
      <c r="N55" s="92">
        <v>7.3078703703703715E-2</v>
      </c>
      <c r="O55" s="86">
        <v>33</v>
      </c>
      <c r="P55" s="92">
        <f t="shared" si="0"/>
        <v>0.19925578703703706</v>
      </c>
      <c r="Q55" s="92">
        <f t="shared" si="1"/>
        <v>3.4412037037037047E-2</v>
      </c>
      <c r="R55" s="91"/>
      <c r="S55" s="89"/>
      <c r="T55" s="94"/>
    </row>
    <row r="56" spans="1:20" ht="27" customHeight="1" thickBot="1" x14ac:dyDescent="0.3">
      <c r="A56" s="103">
        <v>34</v>
      </c>
      <c r="B56" s="95">
        <v>3</v>
      </c>
      <c r="C56" s="95">
        <v>10104984595</v>
      </c>
      <c r="D56" s="107" t="s">
        <v>139</v>
      </c>
      <c r="E56" s="96" t="s">
        <v>104</v>
      </c>
      <c r="F56" s="96" t="s">
        <v>33</v>
      </c>
      <c r="G56" s="96" t="s">
        <v>49</v>
      </c>
      <c r="H56" s="104">
        <v>2.8506944444444443E-3</v>
      </c>
      <c r="I56" s="95">
        <v>24</v>
      </c>
      <c r="J56" s="105">
        <v>5.7881944444444444E-2</v>
      </c>
      <c r="K56" s="95">
        <v>21</v>
      </c>
      <c r="L56" s="105">
        <v>5.3240740740740734E-2</v>
      </c>
      <c r="M56" s="95">
        <v>29</v>
      </c>
      <c r="N56" s="105">
        <v>8.7071759259259252E-2</v>
      </c>
      <c r="O56" s="95">
        <v>34</v>
      </c>
      <c r="P56" s="105">
        <f t="shared" si="0"/>
        <v>0.20104513888888886</v>
      </c>
      <c r="Q56" s="105">
        <f t="shared" si="1"/>
        <v>3.6201388888888852E-2</v>
      </c>
      <c r="R56" s="98"/>
      <c r="S56" s="97"/>
      <c r="T56" s="99"/>
    </row>
    <row r="57" spans="1:20" ht="7.5" customHeight="1" thickTop="1" thickBot="1" x14ac:dyDescent="0.35">
      <c r="A57" s="39"/>
      <c r="B57" s="40"/>
      <c r="C57" s="40"/>
      <c r="D57" s="41"/>
      <c r="E57" s="42"/>
      <c r="F57" s="43"/>
      <c r="G57" s="42"/>
      <c r="H57" s="44"/>
      <c r="I57" s="45"/>
      <c r="J57" s="44"/>
      <c r="K57" s="45"/>
      <c r="L57" s="44"/>
      <c r="M57" s="45"/>
      <c r="N57" s="45"/>
      <c r="O57" s="45"/>
      <c r="P57" s="46"/>
      <c r="Q57" s="47"/>
      <c r="R57" s="44"/>
      <c r="S57" s="44"/>
      <c r="T57" s="44"/>
    </row>
    <row r="58" spans="1:20" ht="15" thickTop="1" x14ac:dyDescent="0.25">
      <c r="A58" s="113" t="s">
        <v>4</v>
      </c>
      <c r="B58" s="114"/>
      <c r="C58" s="114"/>
      <c r="D58" s="114"/>
      <c r="E58" s="114"/>
      <c r="F58" s="114"/>
      <c r="G58" s="114"/>
      <c r="H58" s="114" t="s">
        <v>5</v>
      </c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5"/>
    </row>
    <row r="59" spans="1:20" ht="14.4" x14ac:dyDescent="0.25">
      <c r="A59" s="48"/>
      <c r="B59" s="4"/>
      <c r="C59" s="49"/>
      <c r="D59" s="4"/>
      <c r="E59" s="4"/>
      <c r="F59" s="4"/>
      <c r="G59" s="50"/>
      <c r="H59" s="51" t="s">
        <v>32</v>
      </c>
      <c r="I59" s="52"/>
      <c r="J59" s="53">
        <v>7</v>
      </c>
      <c r="K59" s="54"/>
      <c r="L59" s="55"/>
      <c r="M59" s="5"/>
      <c r="N59" s="83"/>
      <c r="O59" s="83"/>
      <c r="Q59" s="2"/>
      <c r="S59" s="51" t="s">
        <v>30</v>
      </c>
      <c r="T59" s="85">
        <f>COUNTIF(F$21:F167,"ЗМС")</f>
        <v>0</v>
      </c>
    </row>
    <row r="60" spans="1:20" ht="14.4" x14ac:dyDescent="0.25">
      <c r="A60" s="60"/>
      <c r="B60" s="61"/>
      <c r="C60" s="62"/>
      <c r="D60" s="61"/>
      <c r="E60" s="61"/>
      <c r="F60" s="61"/>
      <c r="G60" s="63"/>
      <c r="H60" s="51" t="s">
        <v>25</v>
      </c>
      <c r="I60" s="52"/>
      <c r="J60" s="84">
        <f>J61+J66</f>
        <v>34</v>
      </c>
      <c r="L60" s="59"/>
      <c r="M60" s="57"/>
      <c r="N60" s="57"/>
      <c r="O60" s="57"/>
      <c r="Q60" s="2"/>
      <c r="S60" s="51" t="s">
        <v>20</v>
      </c>
      <c r="T60" s="85">
        <f>COUNTIF(F$21:F167,"МСМК")</f>
        <v>0</v>
      </c>
    </row>
    <row r="61" spans="1:20" ht="14.4" x14ac:dyDescent="0.25">
      <c r="A61" s="64"/>
      <c r="B61" s="61"/>
      <c r="C61" s="65"/>
      <c r="D61" s="61"/>
      <c r="E61" s="61"/>
      <c r="F61" s="61"/>
      <c r="G61" s="63"/>
      <c r="H61" s="51" t="s">
        <v>26</v>
      </c>
      <c r="I61" s="52"/>
      <c r="J61" s="84">
        <f>J62+J64+J63+J65</f>
        <v>34</v>
      </c>
      <c r="L61" s="59"/>
      <c r="M61" s="57"/>
      <c r="N61" s="57"/>
      <c r="O61" s="57"/>
      <c r="Q61" s="2"/>
      <c r="S61" s="51" t="s">
        <v>22</v>
      </c>
      <c r="T61" s="85">
        <f>COUNTIF(F$21:F56,"МС")</f>
        <v>0</v>
      </c>
    </row>
    <row r="62" spans="1:20" ht="14.4" x14ac:dyDescent="0.25">
      <c r="A62" s="60"/>
      <c r="B62" s="61"/>
      <c r="C62" s="65"/>
      <c r="D62" s="61"/>
      <c r="E62" s="61"/>
      <c r="F62" s="61"/>
      <c r="G62" s="63"/>
      <c r="H62" s="51" t="s">
        <v>27</v>
      </c>
      <c r="I62" s="52"/>
      <c r="J62" s="84">
        <f>COUNT(A10:A122)</f>
        <v>34</v>
      </c>
      <c r="L62" s="59"/>
      <c r="M62" s="57"/>
      <c r="N62" s="57"/>
      <c r="O62" s="57"/>
      <c r="Q62" s="2"/>
      <c r="S62" s="51" t="s">
        <v>31</v>
      </c>
      <c r="T62" s="85">
        <f>COUNTIF(F$20:F56,"КМС")</f>
        <v>5</v>
      </c>
    </row>
    <row r="63" spans="1:20" ht="14.4" x14ac:dyDescent="0.25">
      <c r="A63" s="60"/>
      <c r="B63" s="61"/>
      <c r="C63" s="65"/>
      <c r="D63" s="61"/>
      <c r="H63" s="51" t="s">
        <v>28</v>
      </c>
      <c r="I63" s="52"/>
      <c r="J63" s="84">
        <f>COUNTIF(A10:A121,"НФ")</f>
        <v>0</v>
      </c>
      <c r="L63" s="59"/>
      <c r="M63" s="57"/>
      <c r="N63" s="57"/>
      <c r="O63" s="57"/>
      <c r="Q63" s="2"/>
      <c r="S63" s="51" t="s">
        <v>33</v>
      </c>
      <c r="T63" s="85">
        <f>COUNTIF(F$22:F168,"1 СР")</f>
        <v>21</v>
      </c>
    </row>
    <row r="64" spans="1:20" ht="14.4" x14ac:dyDescent="0.25">
      <c r="A64" s="66"/>
      <c r="B64" s="2"/>
      <c r="C64" s="2"/>
      <c r="D64" s="61"/>
      <c r="H64" s="51" t="s">
        <v>37</v>
      </c>
      <c r="I64" s="52"/>
      <c r="J64" s="84">
        <f>COUNTIF(A9:A120,"ЛИМ")</f>
        <v>0</v>
      </c>
      <c r="L64" s="59"/>
      <c r="M64" s="57"/>
      <c r="N64" s="57"/>
      <c r="O64" s="57"/>
      <c r="Q64" s="2"/>
      <c r="S64" s="51" t="s">
        <v>52</v>
      </c>
      <c r="T64" s="85">
        <f>COUNTIF(F$22:F169,"2 СР")</f>
        <v>8</v>
      </c>
    </row>
    <row r="65" spans="1:20" ht="14.4" x14ac:dyDescent="0.25">
      <c r="A65" s="64"/>
      <c r="B65" s="61"/>
      <c r="C65" s="61"/>
      <c r="D65" s="61"/>
      <c r="E65" s="61"/>
      <c r="F65" s="61"/>
      <c r="G65" s="63"/>
      <c r="H65" s="51" t="s">
        <v>35</v>
      </c>
      <c r="I65" s="52"/>
      <c r="J65" s="84">
        <f>COUNTIF(A10:A121,"ДСКВ")</f>
        <v>0</v>
      </c>
      <c r="L65" s="59"/>
      <c r="M65" s="57"/>
      <c r="N65" s="57"/>
      <c r="O65" s="57"/>
      <c r="Q65" s="2"/>
      <c r="S65" s="51" t="s">
        <v>51</v>
      </c>
      <c r="T65" s="85">
        <f>COUNTIF(F$22:F170,"3 СР")</f>
        <v>0</v>
      </c>
    </row>
    <row r="66" spans="1:20" ht="14.4" x14ac:dyDescent="0.25">
      <c r="A66" s="64"/>
      <c r="B66" s="61"/>
      <c r="C66" s="61"/>
      <c r="D66" s="61"/>
      <c r="E66" s="61"/>
      <c r="F66" s="61"/>
      <c r="G66" s="63"/>
      <c r="H66" s="51" t="s">
        <v>29</v>
      </c>
      <c r="I66" s="52"/>
      <c r="J66" s="84">
        <f>COUNTIF(A10:A121,"НС")</f>
        <v>0</v>
      </c>
      <c r="L66" s="59"/>
      <c r="M66" s="57"/>
      <c r="N66" s="57"/>
      <c r="O66" s="57"/>
      <c r="Q66" s="2"/>
      <c r="S66" s="51"/>
      <c r="T66" s="67"/>
    </row>
    <row r="67" spans="1:20" ht="5.25" customHeight="1" x14ac:dyDescent="0.25">
      <c r="A67" s="68"/>
      <c r="B67" s="69"/>
      <c r="C67" s="69"/>
      <c r="D67" s="69"/>
      <c r="E67" s="69"/>
      <c r="F67" s="69"/>
      <c r="G67" s="28"/>
      <c r="H67" s="70"/>
      <c r="I67" s="52"/>
      <c r="J67" s="28"/>
      <c r="K67" s="71"/>
      <c r="L67" s="28"/>
      <c r="M67" s="71"/>
      <c r="N67" s="71"/>
      <c r="O67" s="71"/>
      <c r="P67" s="72"/>
      <c r="Q67" s="26"/>
      <c r="R67" s="73"/>
      <c r="S67" s="73"/>
      <c r="T67" s="67"/>
    </row>
    <row r="68" spans="1:20" ht="15.6" x14ac:dyDescent="0.25">
      <c r="A68" s="116" t="s">
        <v>3</v>
      </c>
      <c r="B68" s="117"/>
      <c r="C68" s="117"/>
      <c r="D68" s="117"/>
      <c r="E68" s="117"/>
      <c r="F68" s="117"/>
      <c r="G68" s="117" t="s">
        <v>11</v>
      </c>
      <c r="H68" s="117"/>
      <c r="I68" s="117"/>
      <c r="J68" s="117"/>
      <c r="K68" s="117"/>
      <c r="L68" s="117"/>
      <c r="M68" s="117"/>
      <c r="N68" s="81"/>
      <c r="O68" s="81"/>
      <c r="P68" s="117" t="s">
        <v>46</v>
      </c>
      <c r="Q68" s="117"/>
      <c r="R68" s="117"/>
      <c r="S68" s="117"/>
      <c r="T68" s="118"/>
    </row>
    <row r="69" spans="1:20" x14ac:dyDescent="0.25">
      <c r="A69" s="119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1"/>
      <c r="Q69" s="121"/>
      <c r="R69" s="121"/>
      <c r="S69" s="121"/>
      <c r="T69" s="122"/>
    </row>
    <row r="70" spans="1:20" x14ac:dyDescent="0.25">
      <c r="A70" s="74"/>
      <c r="D70" s="1"/>
      <c r="E70" s="1"/>
      <c r="F70" s="1"/>
      <c r="G70" s="1"/>
      <c r="H70" s="1"/>
      <c r="I70" s="1"/>
      <c r="J70" s="1"/>
      <c r="K70" s="1"/>
      <c r="L70" s="1"/>
      <c r="M70" s="1"/>
      <c r="N70" s="82"/>
      <c r="O70" s="82"/>
      <c r="P70" s="75"/>
      <c r="Q70" s="76"/>
      <c r="R70" s="1"/>
      <c r="S70" s="1"/>
      <c r="T70" s="77"/>
    </row>
    <row r="71" spans="1:20" x14ac:dyDescent="0.25">
      <c r="A71" s="74"/>
      <c r="D71" s="1"/>
      <c r="E71" s="1"/>
      <c r="F71" s="1"/>
      <c r="G71" s="1"/>
      <c r="H71" s="1"/>
      <c r="I71" s="1"/>
      <c r="J71" s="1"/>
      <c r="K71" s="1"/>
      <c r="L71" s="1"/>
      <c r="M71" s="1"/>
      <c r="N71" s="82"/>
      <c r="O71" s="82"/>
      <c r="P71" s="75"/>
      <c r="Q71" s="76"/>
      <c r="R71" s="1"/>
      <c r="S71" s="1"/>
      <c r="T71" s="77"/>
    </row>
    <row r="72" spans="1:20" x14ac:dyDescent="0.25">
      <c r="A72" s="74"/>
      <c r="D72" s="1"/>
      <c r="E72" s="1"/>
      <c r="F72" s="1"/>
      <c r="G72" s="1"/>
      <c r="H72" s="1"/>
      <c r="I72" s="1"/>
      <c r="J72" s="1"/>
      <c r="K72" s="1"/>
      <c r="L72" s="1"/>
      <c r="M72" s="1"/>
      <c r="N72" s="82"/>
      <c r="O72" s="82"/>
      <c r="P72" s="75"/>
      <c r="Q72" s="76"/>
      <c r="R72" s="1"/>
      <c r="S72" s="1"/>
      <c r="T72" s="77"/>
    </row>
    <row r="73" spans="1:20" x14ac:dyDescent="0.25">
      <c r="A73" s="74"/>
      <c r="D73" s="1"/>
      <c r="E73" s="1"/>
      <c r="F73" s="1"/>
      <c r="G73" s="1"/>
      <c r="H73" s="1"/>
      <c r="I73" s="1"/>
      <c r="J73" s="1"/>
      <c r="K73" s="1"/>
      <c r="L73" s="1"/>
      <c r="M73" s="1"/>
      <c r="N73" s="82"/>
      <c r="O73" s="82"/>
      <c r="P73" s="75"/>
      <c r="Q73" s="76"/>
      <c r="R73" s="1"/>
      <c r="S73" s="1"/>
      <c r="T73" s="77"/>
    </row>
    <row r="74" spans="1:20" ht="16.2" thickBot="1" x14ac:dyDescent="0.3">
      <c r="A74" s="123" t="s">
        <v>44</v>
      </c>
      <c r="B74" s="111"/>
      <c r="C74" s="111"/>
      <c r="D74" s="111"/>
      <c r="E74" s="111"/>
      <c r="F74" s="111"/>
      <c r="G74" s="111" t="str">
        <f>G17</f>
        <v>Мухамадеев Р.Р. (1К, г.Ишимбай)</v>
      </c>
      <c r="H74" s="111"/>
      <c r="I74" s="111"/>
      <c r="J74" s="111"/>
      <c r="K74" s="111"/>
      <c r="L74" s="111"/>
      <c r="M74" s="111"/>
      <c r="N74" s="80"/>
      <c r="O74" s="80"/>
      <c r="P74" s="111" t="str">
        <f>G18</f>
        <v>Камилов А.И. (1К, г.Уфа)</v>
      </c>
      <c r="Q74" s="111"/>
      <c r="R74" s="111"/>
      <c r="S74" s="111"/>
      <c r="T74" s="112"/>
    </row>
    <row r="75" spans="1:20" ht="14.4" thickTop="1" x14ac:dyDescent="0.25"/>
  </sheetData>
  <sortState xmlns:xlrd2="http://schemas.microsoft.com/office/spreadsheetml/2017/richdata2" ref="A79:AF92">
    <sortCondition descending="1" ref="A79:A92"/>
    <sortCondition ref="B79:B92"/>
  </sortState>
  <mergeCells count="46">
    <mergeCell ref="A13:D13"/>
    <mergeCell ref="A14:D14"/>
    <mergeCell ref="H21:O21"/>
    <mergeCell ref="H16:T16"/>
    <mergeCell ref="N22:O22"/>
    <mergeCell ref="E21:E22"/>
    <mergeCell ref="H17:T17"/>
    <mergeCell ref="H18:T18"/>
    <mergeCell ref="A7:T7"/>
    <mergeCell ref="L22:M22"/>
    <mergeCell ref="P21:P22"/>
    <mergeCell ref="Q21:Q22"/>
    <mergeCell ref="R21:R22"/>
    <mergeCell ref="S21:S22"/>
    <mergeCell ref="A8:T8"/>
    <mergeCell ref="T21:T22"/>
    <mergeCell ref="G21:G22"/>
    <mergeCell ref="A9:T9"/>
    <mergeCell ref="A10:T10"/>
    <mergeCell ref="A11:T11"/>
    <mergeCell ref="A21:A22"/>
    <mergeCell ref="B21:B22"/>
    <mergeCell ref="C21:C22"/>
    <mergeCell ref="D21:D22"/>
    <mergeCell ref="A1:T1"/>
    <mergeCell ref="A2:T2"/>
    <mergeCell ref="A3:T3"/>
    <mergeCell ref="A4:T4"/>
    <mergeCell ref="A6:T6"/>
    <mergeCell ref="A5:T5"/>
    <mergeCell ref="A12:T12"/>
    <mergeCell ref="G74:M74"/>
    <mergeCell ref="P74:T74"/>
    <mergeCell ref="A58:G58"/>
    <mergeCell ref="H58:T58"/>
    <mergeCell ref="A68:F68"/>
    <mergeCell ref="G68:M68"/>
    <mergeCell ref="P68:T68"/>
    <mergeCell ref="A69:E69"/>
    <mergeCell ref="F69:T69"/>
    <mergeCell ref="A74:F74"/>
    <mergeCell ref="H22:I22"/>
    <mergeCell ref="J22:K22"/>
    <mergeCell ref="H15:T15"/>
    <mergeCell ref="A15:G15"/>
    <mergeCell ref="F21:F22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63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протокол</vt:lpstr>
      <vt:lpstr>'Итоговый протокол'!Заголовки_для_печати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2021-07-26T10:47:48Z</cp:lastPrinted>
  <dcterms:created xsi:type="dcterms:W3CDTF">1996-10-08T23:32:33Z</dcterms:created>
  <dcterms:modified xsi:type="dcterms:W3CDTF">2023-04-27T09:50:44Z</dcterms:modified>
</cp:coreProperties>
</file>