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гонка'!$A$1:$L$49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4" i="2"/>
  <c r="H40" i="2" l="1"/>
  <c r="I25" i="2" l="1"/>
  <c r="I26" i="2"/>
  <c r="I27" i="2"/>
  <c r="I28" i="2"/>
  <c r="I29" i="2"/>
  <c r="L34" i="2" l="1"/>
  <c r="L35" i="2"/>
  <c r="L36" i="2"/>
  <c r="H37" i="2"/>
  <c r="L37" i="2"/>
  <c r="H38" i="2"/>
  <c r="L38" i="2"/>
  <c r="H39" i="2"/>
  <c r="L39" i="2"/>
  <c r="L40" i="2"/>
  <c r="H41" i="2"/>
  <c r="F49" i="2"/>
  <c r="I49" i="2"/>
  <c r="H36" i="2" l="1"/>
  <c r="H35" i="2" s="1"/>
  <c r="J31" i="2"/>
  <c r="J30" i="2"/>
  <c r="J29" i="2"/>
  <c r="J28" i="2"/>
  <c r="J27" i="2"/>
  <c r="J26" i="2"/>
  <c r="J25" i="2"/>
  <c r="J24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<sst xmlns="http://schemas.openxmlformats.org/spreadsheetml/2006/main" count="339" uniqueCount="231">
  <si>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</si>
  <si>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</si>
  <si>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</si>
  <si>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</si>
  <si>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</si>
  <si>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</si>
  <si>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</si>
  <si>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</si>
  <si>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</si>
  <si>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</si>
  <si>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</si>
  <si>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</si>
  <si>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</si>
  <si>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</si>
  <si>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</si>
  <si>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</si>
  <si>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</si>
  <si>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</si>
  <si>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</si>
  <si>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</si>
  <si>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</si>
  <si>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</si>
  <si>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</si>
  <si>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</si>
  <si>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</si>
  <si>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</si>
  <si>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</si>
  <si>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</si>
  <si>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</si>
  <si>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</si>
  <si>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</si>
  <si>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</si>
  <si>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</si>
  <si>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</si>
  <si>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</si>
  <si>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</si>
  <si>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</si>
  <si>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</si>
  <si>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</si>
  <si>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</si>
  <si>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</si>
  <si>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</si>
  <si>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</si>
  <si>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</si>
  <si>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</si>
  <si>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</si>
  <si>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</si>
  <si>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</si>
  <si>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</si>
  <si>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</si>
  <si>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</si>
  <si>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</si>
  <si>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</si>
  <si>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</si>
  <si>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</si>
  <si>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</si>
  <si>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</si>
  <si>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</si>
  <si>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</si>
  <si>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</si>
  <si>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</si>
  <si>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</si>
  <si>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</si>
  <si>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</si>
  <si>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</si>
  <si>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</si>
  <si>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</si>
  <si>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</si>
  <si>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</si>
  <si>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</si>
  <si>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</si>
  <si>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</si>
  <si>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</si>
  <si>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</si>
  <si>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</si>
  <si>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</si>
  <si>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</si>
  <si>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</si>
  <si>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</si>
  <si>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</si>
  <si>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</si>
  <si>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</si>
  <si>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</si>
  <si>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</si>
  <si>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</si>
  <si>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</si>
  <si>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</si>
  <si>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</si>
  <si>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</si>
  <si>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</si>
  <si>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</si>
  <si>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</si>
  <si>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</si>
  <si>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</si>
  <si>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</si>
  <si>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</si>
  <si>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</si>
  <si>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</si>
  <si>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</si>
  <si>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</si>
  <si>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</si>
  <si>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</si>
  <si>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</si>
  <si>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</si>
  <si>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</si>
  <si>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</si>
  <si>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</si>
  <si>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</si>
  <si>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</si>
  <si>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</si>
  <si>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</si>
  <si>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</si>
  <si>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</si>
  <si>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</si>
  <si>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</si>
  <si>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</si>
  <si>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</si>
  <si>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</si>
  <si>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</si>
  <si>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</si>
  <si>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</si>
  <si>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</si>
  <si>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</si>
  <si>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</si>
  <si>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</si>
  <si>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</si>
  <si>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</si>
  <si>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</si>
  <si>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</si>
  <si>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</si>
  <si>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</si>
  <si>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</si>
  <si>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</si>
  <si>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</si>
  <si>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</si>
  <si>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</si>
  <si>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</si>
  <si>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</si>
  <si>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</si>
  <si>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</si>
  <si>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</si>
  <si>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</si>
  <si>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</si>
  <si>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</si>
  <si>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</si>
  <si>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</si>
  <si>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</si>
  <si>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</si>
  <si>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</si>
  <si>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</si>
  <si>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</si>
  <si>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</si>
  <si>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</si>
  <si>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</si>
  <si>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</si>
  <si>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</si>
  <si>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</si>
  <si>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</si>
  <si>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</si>
  <si>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</si>
  <si>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</si>
  <si>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</si>
  <si>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</si>
  <si>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</si>
  <si>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</si>
  <si>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</si>
  <si>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</si>
  <si>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</si>
  <si>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</si>
  <si>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</si>
  <si>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</si>
  <si>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</si>
  <si>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</si>
  <si>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</si>
  <si>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</si>
  <si>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</si>
  <si>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</si>
  <si>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</si>
  <si>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</si>
  <si>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</si>
  <si>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</si>
  <si>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</si>
  <si>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</si>
  <si>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</si>
  <si>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</si>
  <si>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</si>
  <si>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</si>
  <si>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</si>
  <si>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</si>
  <si>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</si>
  <si>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Курск</t>
    </r>
  </si>
  <si>
    <t>Афанасьева Е.А. (ВК, г. Верхняя Пышма)</t>
  </si>
  <si>
    <t>Шатрыгина Е.В. (ВК, г. Верхняя Пышма)</t>
  </si>
  <si>
    <t>Омская область</t>
  </si>
  <si>
    <t>Курская область</t>
  </si>
  <si>
    <t>Орловская область</t>
  </si>
  <si>
    <t xml:space="preserve">Осадки: </t>
  </si>
  <si>
    <t xml:space="preserve">Ветер: </t>
  </si>
  <si>
    <t>№ ЕКП 2021: 33269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</si>
  <si>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</si>
  <si>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ВСЕРОССИЙСКИЕ СОРЕВНОВАНИЯ</t>
  </si>
  <si>
    <t>Юниоры 17-18 лет</t>
  </si>
  <si>
    <t>БЛОХИН Иван</t>
  </si>
  <si>
    <t>29.04.2004</t>
  </si>
  <si>
    <t>ТИШКИН Александр</t>
  </si>
  <si>
    <t>27.05.2003</t>
  </si>
  <si>
    <t>ГОЛОВАХА Мирослав</t>
  </si>
  <si>
    <t>14.02.2004</t>
  </si>
  <si>
    <t>ТЕТЕНКОВ Глеб</t>
  </si>
  <si>
    <t>26.01.2004</t>
  </si>
  <si>
    <t>ДИКИЙ Марк</t>
  </si>
  <si>
    <t>25.07.2003</t>
  </si>
  <si>
    <t>МАХНЫЧЕВ Григорий</t>
  </si>
  <si>
    <t>27.04.2004</t>
  </si>
  <si>
    <t>ШУМАКОВ Никита</t>
  </si>
  <si>
    <t>08.02.2004</t>
  </si>
  <si>
    <t>ТАГИНЦЕВ Василий</t>
  </si>
  <si>
    <t>19.09.2004</t>
  </si>
  <si>
    <t>ШАЛЫГИН Кирилл</t>
  </si>
  <si>
    <t>04.02.2004</t>
  </si>
  <si>
    <t>Нижегородская область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</si>
  <si>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</si>
  <si>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14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</si>
  <si>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</si>
  <si>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00м</t>
    </r>
  </si>
  <si>
    <t>НАЗВАНИЕ ТРАССЫ / РЕГ. НОМЕР: дорога В.Медведица-Разиньково</t>
  </si>
  <si>
    <t>№ ВРВС: 0080601611Я</t>
  </si>
  <si>
    <t>27/4</t>
  </si>
  <si>
    <t>НФ</t>
  </si>
  <si>
    <t>Температура: +23</t>
  </si>
  <si>
    <t>Влажность: 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</si>
</sst>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3" fillId="0" borderId="45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165" fontId="3" fillId="0" borderId="45" xfId="4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41645</xdr:rowOff>
    </xdr:from>
    <xdr:to>
      <xdr:col>11</xdr:col>
      <xdr:colOff>810415</xdr:colOff>
      <xdr:row>2</xdr:row>
      <xdr:rowOff>184280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41645"/>
          <a:ext cx="762790" cy="6188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2</xdr:col>
      <xdr:colOff>109046</xdr:colOff>
      <xdr:row>2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42494" cy="657224"/>
        </a:xfrm>
        <a:prstGeom prst="rect">
          <a:avLst/>
        </a:prstGeom>
      </xdr:spPr>
    </xdr:pic>
    <xdr:clientData/>
  </xdr:twoCellAnchor>
  <xdr:oneCellAnchor>
    <xdr:from>
      <xdr:col>6</xdr:col>
      <xdr:colOff>676275</xdr:colOff>
      <xdr:row>43</xdr:row>
      <xdr:rowOff>152400</xdr:rowOff>
    </xdr:from>
    <xdr:ext cx="636030" cy="52883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1100" y="12715875"/>
          <a:ext cx="636030" cy="528838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44</xdr:row>
      <xdr:rowOff>28575</xdr:rowOff>
    </xdr:from>
    <xdr:ext cx="775173" cy="443223"/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050" y="12753975"/>
          <a:ext cx="775173" cy="4432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4" t="s">
        <v>37</v>
      </c>
      <c r="B1" s="194"/>
      <c r="C1" s="194"/>
      <c r="D1" s="194"/>
      <c r="E1" s="194"/>
      <c r="F1" s="194"/>
      <c r="G1" s="194"/>
    </row>
    <row r="2" spans="1:9" ht="15.75" customHeight="1" x14ac:dyDescent="0.2">
      <c r="A2" s="195" t="s">
        <v>59</v>
      </c>
      <c r="B2" s="195"/>
      <c r="C2" s="195"/>
      <c r="D2" s="195"/>
      <c r="E2" s="195"/>
      <c r="F2" s="195"/>
      <c r="G2" s="195"/>
    </row>
    <row r="3" spans="1:9" ht="21" x14ac:dyDescent="0.2">
      <c r="A3" s="194" t="s">
        <v>38</v>
      </c>
      <c r="B3" s="194"/>
      <c r="C3" s="194"/>
      <c r="D3" s="194"/>
      <c r="E3" s="194"/>
      <c r="F3" s="194"/>
      <c r="G3" s="194"/>
    </row>
    <row r="4" spans="1:9" ht="21" x14ac:dyDescent="0.2">
      <c r="A4" s="194" t="s">
        <v>53</v>
      </c>
      <c r="B4" s="194"/>
      <c r="C4" s="194"/>
      <c r="D4" s="194"/>
      <c r="E4" s="194"/>
      <c r="F4" s="194"/>
      <c r="G4" s="194"/>
    </row>
    <row r="5" spans="1:9" s="2" customFormat="1" ht="28.5" x14ac:dyDescent="0.2">
      <c r="A5" s="196" t="s">
        <v>25</v>
      </c>
      <c r="B5" s="196"/>
      <c r="C5" s="196"/>
      <c r="D5" s="196"/>
      <c r="E5" s="196"/>
      <c r="F5" s="196"/>
      <c r="G5" s="196"/>
      <c r="I5" s="3"/>
    </row>
    <row r="6" spans="1:9" s="2" customFormat="1" ht="18" customHeight="1" thickBot="1" x14ac:dyDescent="0.25">
      <c r="A6" s="197" t="s">
        <v>39</v>
      </c>
      <c r="B6" s="197"/>
      <c r="C6" s="197"/>
      <c r="D6" s="197"/>
      <c r="E6" s="197"/>
      <c r="F6" s="197"/>
      <c r="G6" s="197"/>
    </row>
    <row r="7" spans="1:9" ht="18" customHeight="1" thickTop="1" x14ac:dyDescent="0.2">
      <c r="A7" s="198" t="s">
        <v>0</v>
      </c>
      <c r="B7" s="199"/>
      <c r="C7" s="199"/>
      <c r="D7" s="199"/>
      <c r="E7" s="199"/>
      <c r="F7" s="199"/>
      <c r="G7" s="200"/>
    </row>
    <row r="8" spans="1:9" ht="18" customHeight="1" x14ac:dyDescent="0.2">
      <c r="A8" s="201" t="s">
        <v>1</v>
      </c>
      <c r="B8" s="202"/>
      <c r="C8" s="202"/>
      <c r="D8" s="202"/>
      <c r="E8" s="202"/>
      <c r="F8" s="202"/>
      <c r="G8" s="203"/>
    </row>
    <row r="9" spans="1:9" ht="19.5" customHeight="1" x14ac:dyDescent="0.2">
      <c r="A9" s="201" t="s">
        <v>2</v>
      </c>
      <c r="B9" s="202"/>
      <c r="C9" s="202"/>
      <c r="D9" s="202"/>
      <c r="E9" s="202"/>
      <c r="F9" s="202"/>
      <c r="G9" s="203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4" t="s">
        <v>27</v>
      </c>
      <c r="E11" s="204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7" t="s">
        <v>26</v>
      </c>
      <c r="B18" s="189" t="s">
        <v>19</v>
      </c>
      <c r="C18" s="189" t="s">
        <v>20</v>
      </c>
      <c r="D18" s="191" t="s">
        <v>21</v>
      </c>
      <c r="E18" s="189" t="s">
        <v>22</v>
      </c>
      <c r="F18" s="189" t="s">
        <v>29</v>
      </c>
      <c r="G18" s="185" t="s">
        <v>23</v>
      </c>
    </row>
    <row r="19" spans="1:13" s="36" customFormat="1" ht="22.5" customHeight="1" x14ac:dyDescent="0.2">
      <c r="A19" s="188"/>
      <c r="B19" s="190"/>
      <c r="C19" s="190"/>
      <c r="D19" s="192"/>
      <c r="E19" s="190"/>
      <c r="F19" s="193"/>
      <c r="G19" s="186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0.92576900277918384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1.3155567385053635E-3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0.72361032953389659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0.11934759596967737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7.4833599280185181E-2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0.22299066486508123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0.26443272700581966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0.54049770368380501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0.60843144503446778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0.3831510838668144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0.80735972366247688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0.95847109256214957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0.69280992685698595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0.63867770454398121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0.41168217509958627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6.3543479005645165E-2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0.22814507627085845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8.4207913592395545E-2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0.49879404310040942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0.68942672524284254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0.29978993834535528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0.62861317875819434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0.91207100980815625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0.28745926761162777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1.5803671140223963E-2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0.91714775928595949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0.16532927359409944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0.638179616465125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0.34713190448847264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0.98199688505862603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0.5586384407473477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0.58996658044820938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0.27388339780297355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0.29351172065006781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0.85624854568464781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0.70966573410162004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0.45710380964972885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0.70741302123297578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0.80854179693725969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1.992879989877927E-2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0.25510130491568139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0.95151520174500981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0.94453067879724983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0.51198331839551914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0.88744919866357397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0.65986907723168686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0.54076503900014805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0.62271893216858998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0.95867618621622153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0.60534857511773121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0.41710177414031058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0.49087435490982223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0.89775395179972672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0.93882942539461478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0.21557231089955708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0.33637210687127383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0.26679488893610925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0.13334446196173111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0.23008239039959089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0.17635839882223081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0.51671285093876851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0.86355036362390281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0.42095871033590682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6.1152602181531956E-2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0.60512982056275011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0.40036392882527583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0.71226825655323767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0.89385961798299818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0.43912108839719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0.81716271808278051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9.6825124564551279E-2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0.43583786696222437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0.23375489102380897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0.65317845493599991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8.6232598764466761E-2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0.32402729339576752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0.1531208461471375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0.27344409127285152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0.47425479091782974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6.9740465274884755E-2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0.84651591894997213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0.41006907789893432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0.14069672721812143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0.87684535645693074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0.70346551487307307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0.26125876692072947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0.56533215855616403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0.62658716281189974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0.48698234221786985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0.5316637019767525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0.78538807233072672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0.55059732437734299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6.1903127210150899E-2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0"/>
  <sheetViews>
    <sheetView tabSelected="1" view="pageBreakPreview" topLeftCell="A19" zoomScaleNormal="100" zoomScaleSheetLayoutView="100" workbookViewId="0">
      <selection activeCell="H23" sqref="H23:H29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0.5" style="99" customWidth="1"/>
    <col min="4" max="4" width="17.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8.75" customHeight="1" x14ac:dyDescent="0.2">
      <c r="A1" s="225" t="s">
        <v>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8.75" customHeight="1" x14ac:dyDescent="0.2">
      <c r="A2" s="225" t="s">
        <v>188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8.75" customHeight="1" x14ac:dyDescent="0.2">
      <c r="A3" s="225" t="s">
        <v>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8.75" customHeight="1" x14ac:dyDescent="0.2">
      <c r="A4" s="225" t="s">
        <v>189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" customHeight="1" x14ac:dyDescent="0.2">
      <c r="A6" s="226" t="s">
        <v>200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s="67" customFormat="1" ht="18" customHeight="1" x14ac:dyDescent="0.2">
      <c r="A7" s="224" t="s">
        <v>39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09" t="s">
        <v>40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1"/>
    </row>
    <row r="10" spans="1:12" ht="15" customHeight="1" x14ac:dyDescent="0.2">
      <c r="A10" s="212" t="s">
        <v>221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</row>
    <row r="11" spans="1:12" ht="17.25" customHeight="1" x14ac:dyDescent="0.2">
      <c r="A11" s="212" t="s">
        <v>201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3" t="s">
        <v>190</v>
      </c>
      <c r="B13" s="72"/>
      <c r="C13" s="100"/>
      <c r="D13" s="101"/>
      <c r="E13" s="73"/>
      <c r="F13" s="147"/>
      <c r="G13" s="154" t="s">
        <v>223</v>
      </c>
      <c r="H13" s="73"/>
      <c r="I13" s="73"/>
      <c r="J13" s="73"/>
      <c r="K13" s="74"/>
      <c r="L13" s="75" t="s">
        <v>226</v>
      </c>
    </row>
    <row r="14" spans="1:12" ht="15.75" x14ac:dyDescent="0.2">
      <c r="A14" s="76" t="s">
        <v>222</v>
      </c>
      <c r="B14" s="77"/>
      <c r="C14" s="102"/>
      <c r="D14" s="103"/>
      <c r="E14" s="78"/>
      <c r="F14" s="148"/>
      <c r="G14" s="155" t="s">
        <v>224</v>
      </c>
      <c r="H14" s="78"/>
      <c r="I14" s="78"/>
      <c r="J14" s="78"/>
      <c r="K14" s="79"/>
      <c r="L14" s="179" t="s">
        <v>198</v>
      </c>
    </row>
    <row r="15" spans="1:12" ht="15" x14ac:dyDescent="0.2">
      <c r="A15" s="215" t="s">
        <v>8</v>
      </c>
      <c r="B15" s="216"/>
      <c r="C15" s="216"/>
      <c r="D15" s="216"/>
      <c r="E15" s="216"/>
      <c r="F15" s="216"/>
      <c r="G15" s="217"/>
      <c r="H15" s="230" t="s">
        <v>9</v>
      </c>
      <c r="I15" s="216"/>
      <c r="J15" s="216"/>
      <c r="K15" s="216"/>
      <c r="L15" s="23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225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6" t="s">
        <v>191</v>
      </c>
      <c r="H17" s="85" t="s">
        <v>186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6" t="s">
        <v>192</v>
      </c>
      <c r="H18" s="85" t="s">
        <v>187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7"/>
      <c r="H19" s="85" t="s">
        <v>199</v>
      </c>
      <c r="I19" s="86"/>
      <c r="J19" s="86"/>
      <c r="K19" s="158">
        <v>108</v>
      </c>
      <c r="L19" s="159" t="s">
        <v>227</v>
      </c>
    </row>
    <row r="20" spans="1:20" ht="6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18" t="s">
        <v>41</v>
      </c>
      <c r="B21" s="220" t="s">
        <v>19</v>
      </c>
      <c r="C21" s="220" t="s">
        <v>42</v>
      </c>
      <c r="D21" s="220" t="s">
        <v>20</v>
      </c>
      <c r="E21" s="220" t="s">
        <v>21</v>
      </c>
      <c r="F21" s="220" t="s">
        <v>43</v>
      </c>
      <c r="G21" s="220" t="s">
        <v>22</v>
      </c>
      <c r="H21" s="220" t="s">
        <v>44</v>
      </c>
      <c r="I21" s="220" t="s">
        <v>45</v>
      </c>
      <c r="J21" s="220" t="s">
        <v>46</v>
      </c>
      <c r="K21" s="207" t="s">
        <v>47</v>
      </c>
      <c r="L21" s="222" t="s">
        <v>23</v>
      </c>
      <c r="M21" s="205" t="s">
        <v>55</v>
      </c>
      <c r="N21" s="206" t="s">
        <v>56</v>
      </c>
    </row>
    <row r="22" spans="1:20" s="95" customFormat="1" ht="13.5" customHeight="1" x14ac:dyDescent="0.2">
      <c r="A22" s="219"/>
      <c r="B22" s="221"/>
      <c r="C22" s="221"/>
      <c r="D22" s="221"/>
      <c r="E22" s="221"/>
      <c r="F22" s="221"/>
      <c r="G22" s="221"/>
      <c r="H22" s="221"/>
      <c r="I22" s="221"/>
      <c r="J22" s="221"/>
      <c r="K22" s="208"/>
      <c r="L22" s="223"/>
      <c r="M22" s="205"/>
      <c r="N22" s="206"/>
    </row>
    <row r="23" spans="1:20" s="96" customFormat="1" ht="18.75" customHeight="1" x14ac:dyDescent="0.2">
      <c r="A23" s="166">
        <v>1</v>
      </c>
      <c r="B23" s="107">
        <v>62</v>
      </c>
      <c r="C23" s="107">
        <v>10059788659</v>
      </c>
      <c r="D23" s="108" t="s">
        <v>208</v>
      </c>
      <c r="E23" s="109" t="s">
        <v>209</v>
      </c>
      <c r="F23" s="97" t="s">
        <v>60</v>
      </c>
      <c r="G23" s="137" t="s">
        <v>154</v>
      </c>
      <c r="H23" s="183">
        <v>0.11451388888888887</v>
      </c>
      <c r="I23" s="183"/>
      <c r="J23" s="146">
        <f>IFERROR($K$19*3600/(HOUR(H23)*3600+MINUTE(H23)*60+SECOND(H23)),"")</f>
        <v>39.296543359611888</v>
      </c>
      <c r="K23" s="98"/>
      <c r="L23" s="167"/>
      <c r="M23" s="106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8.75" customHeight="1" x14ac:dyDescent="0.2">
      <c r="A24" s="166">
        <v>2</v>
      </c>
      <c r="B24" s="107">
        <v>59</v>
      </c>
      <c r="C24" s="107">
        <v>10105865881</v>
      </c>
      <c r="D24" s="108" t="s">
        <v>210</v>
      </c>
      <c r="E24" s="109" t="s">
        <v>211</v>
      </c>
      <c r="F24" s="97" t="s">
        <v>60</v>
      </c>
      <c r="G24" s="137" t="s">
        <v>193</v>
      </c>
      <c r="H24" s="183">
        <v>0.11451388888888887</v>
      </c>
      <c r="I24" s="184">
        <f>H24-$H$23</f>
        <v>0</v>
      </c>
      <c r="J24" s="146">
        <f t="shared" ref="J24:J31" si="0">IFERROR($K$19*3600/(HOUR(H24)*3600+MINUTE(H24)*60+SECOND(H24)),"")</f>
        <v>39.296543359611888</v>
      </c>
      <c r="K24" s="98"/>
      <c r="L24" s="167"/>
      <c r="M24" s="106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8.75" customHeight="1" x14ac:dyDescent="0.2">
      <c r="A25" s="166">
        <v>3</v>
      </c>
      <c r="B25" s="107">
        <v>60</v>
      </c>
      <c r="C25" s="107">
        <v>10078794292</v>
      </c>
      <c r="D25" s="108" t="s">
        <v>204</v>
      </c>
      <c r="E25" s="109" t="s">
        <v>205</v>
      </c>
      <c r="F25" s="110" t="s">
        <v>185</v>
      </c>
      <c r="G25" s="137" t="s">
        <v>193</v>
      </c>
      <c r="H25" s="183">
        <v>0.11690972222222222</v>
      </c>
      <c r="I25" s="184">
        <f t="shared" ref="I25:I29" si="1">H25-$H$23</f>
        <v>2.395833333333347E-3</v>
      </c>
      <c r="J25" s="146">
        <f t="shared" si="0"/>
        <v>38.491238491238491</v>
      </c>
      <c r="K25" s="98"/>
      <c r="L25" s="168"/>
      <c r="M25" s="105">
        <v>0.47557743055555557</v>
      </c>
      <c r="N25" s="104">
        <v>0.46319444444444402</v>
      </c>
    </row>
    <row r="26" spans="1:20" s="96" customFormat="1" ht="18.75" customHeight="1" x14ac:dyDescent="0.2">
      <c r="A26" s="166">
        <v>4</v>
      </c>
      <c r="B26" s="107">
        <v>50</v>
      </c>
      <c r="C26" s="107">
        <v>10054315334</v>
      </c>
      <c r="D26" s="108" t="s">
        <v>202</v>
      </c>
      <c r="E26" s="109" t="s">
        <v>203</v>
      </c>
      <c r="F26" s="110" t="s">
        <v>60</v>
      </c>
      <c r="G26" s="137" t="s">
        <v>220</v>
      </c>
      <c r="H26" s="183">
        <v>0.11690972222222222</v>
      </c>
      <c r="I26" s="184">
        <f t="shared" si="1"/>
        <v>2.395833333333347E-3</v>
      </c>
      <c r="J26" s="146">
        <f t="shared" si="0"/>
        <v>38.491238491238491</v>
      </c>
      <c r="K26" s="98"/>
      <c r="L26" s="167"/>
      <c r="M26" s="106">
        <v>0.50898958333333333</v>
      </c>
      <c r="N26" s="104">
        <v>0.49652777777777501</v>
      </c>
      <c r="O26" s="65"/>
      <c r="P26" s="65"/>
      <c r="Q26" s="65"/>
      <c r="R26" s="65"/>
      <c r="S26" s="65"/>
      <c r="T26" s="65"/>
    </row>
    <row r="27" spans="1:20" s="96" customFormat="1" ht="18.75" customHeight="1" x14ac:dyDescent="0.2">
      <c r="A27" s="166">
        <v>5</v>
      </c>
      <c r="B27" s="107">
        <v>61</v>
      </c>
      <c r="C27" s="107">
        <v>10059652152</v>
      </c>
      <c r="D27" s="108" t="s">
        <v>206</v>
      </c>
      <c r="E27" s="109" t="s">
        <v>207</v>
      </c>
      <c r="F27" s="97" t="s">
        <v>167</v>
      </c>
      <c r="G27" s="137" t="s">
        <v>193</v>
      </c>
      <c r="H27" s="183">
        <v>0.11690972222222222</v>
      </c>
      <c r="I27" s="184">
        <f t="shared" si="1"/>
        <v>2.395833333333347E-3</v>
      </c>
      <c r="J27" s="146">
        <f t="shared" si="0"/>
        <v>38.491238491238491</v>
      </c>
      <c r="K27" s="98"/>
      <c r="L27" s="167"/>
      <c r="M27" s="106">
        <v>0.52706354166666669</v>
      </c>
      <c r="N27" s="104">
        <v>0.51458333333332895</v>
      </c>
      <c r="O27" s="65"/>
      <c r="P27" s="65"/>
      <c r="Q27" s="65"/>
      <c r="R27" s="65"/>
      <c r="S27" s="65"/>
      <c r="T27" s="65"/>
    </row>
    <row r="28" spans="1:20" s="96" customFormat="1" ht="18.75" customHeight="1" x14ac:dyDescent="0.2">
      <c r="A28" s="166">
        <v>6</v>
      </c>
      <c r="B28" s="107">
        <v>63</v>
      </c>
      <c r="C28" s="107">
        <v>10104580330</v>
      </c>
      <c r="D28" s="108" t="s">
        <v>218</v>
      </c>
      <c r="E28" s="109" t="s">
        <v>219</v>
      </c>
      <c r="F28" s="97" t="s">
        <v>169</v>
      </c>
      <c r="G28" s="137" t="s">
        <v>195</v>
      </c>
      <c r="H28" s="183">
        <v>0.11690972222222222</v>
      </c>
      <c r="I28" s="184">
        <f t="shared" si="1"/>
        <v>2.395833333333347E-3</v>
      </c>
      <c r="J28" s="146">
        <f t="shared" si="0"/>
        <v>38.491238491238491</v>
      </c>
      <c r="K28" s="98"/>
      <c r="L28" s="167"/>
      <c r="M28" s="106">
        <v>0.5216108796296296</v>
      </c>
      <c r="N28" s="104">
        <v>0.50902777777777397</v>
      </c>
      <c r="O28" s="65"/>
      <c r="P28" s="65"/>
      <c r="Q28" s="65"/>
      <c r="R28" s="65"/>
      <c r="S28" s="65"/>
      <c r="T28" s="65"/>
    </row>
    <row r="29" spans="1:20" s="96" customFormat="1" ht="18.75" customHeight="1" x14ac:dyDescent="0.2">
      <c r="A29" s="166">
        <v>7</v>
      </c>
      <c r="B29" s="107">
        <v>57</v>
      </c>
      <c r="C29" s="107">
        <v>10091811692</v>
      </c>
      <c r="D29" s="108" t="s">
        <v>216</v>
      </c>
      <c r="E29" s="109" t="s">
        <v>217</v>
      </c>
      <c r="F29" s="110" t="s">
        <v>169</v>
      </c>
      <c r="G29" s="137" t="s">
        <v>194</v>
      </c>
      <c r="H29" s="183">
        <v>0.11694444444444445</v>
      </c>
      <c r="I29" s="184">
        <f t="shared" si="1"/>
        <v>2.4305555555555747E-3</v>
      </c>
      <c r="J29" s="146">
        <f t="shared" si="0"/>
        <v>38.479809976247033</v>
      </c>
      <c r="K29" s="98"/>
      <c r="L29" s="167"/>
      <c r="M29" s="106">
        <v>0.49808935185185188</v>
      </c>
      <c r="N29" s="104">
        <v>0.485416666666664</v>
      </c>
      <c r="O29" s="65"/>
      <c r="P29" s="65"/>
      <c r="Q29" s="65"/>
      <c r="R29" s="65"/>
      <c r="S29" s="65"/>
      <c r="T29" s="65"/>
    </row>
    <row r="30" spans="1:20" s="96" customFormat="1" ht="23.25" customHeight="1" x14ac:dyDescent="0.2">
      <c r="A30" s="166" t="s">
        <v>228</v>
      </c>
      <c r="B30" s="107">
        <v>56</v>
      </c>
      <c r="C30" s="107">
        <v>10063328048</v>
      </c>
      <c r="D30" s="108" t="s">
        <v>212</v>
      </c>
      <c r="E30" s="109" t="s">
        <v>213</v>
      </c>
      <c r="F30" s="110" t="s">
        <v>169</v>
      </c>
      <c r="G30" s="137" t="s">
        <v>194</v>
      </c>
      <c r="H30" s="152"/>
      <c r="I30" s="145"/>
      <c r="J30" s="146" t="str">
        <f t="shared" si="0"/>
        <v/>
      </c>
      <c r="K30" s="98"/>
      <c r="L30" s="167"/>
      <c r="M30" s="106">
        <v>0.48635578703703702</v>
      </c>
      <c r="N30" s="104">
        <v>0.47361111111110998</v>
      </c>
      <c r="O30" s="65"/>
      <c r="P30" s="65"/>
      <c r="Q30" s="65"/>
      <c r="R30" s="65"/>
      <c r="S30" s="65"/>
      <c r="T30" s="65"/>
    </row>
    <row r="31" spans="1:20" s="96" customFormat="1" ht="18.75" customHeight="1" thickBot="1" x14ac:dyDescent="0.25">
      <c r="A31" s="169" t="s">
        <v>228</v>
      </c>
      <c r="B31" s="170">
        <v>58</v>
      </c>
      <c r="C31" s="170">
        <v>10119755978</v>
      </c>
      <c r="D31" s="171" t="s">
        <v>214</v>
      </c>
      <c r="E31" s="172" t="s">
        <v>215</v>
      </c>
      <c r="F31" s="173" t="s">
        <v>169</v>
      </c>
      <c r="G31" s="174" t="s">
        <v>194</v>
      </c>
      <c r="H31" s="180"/>
      <c r="I31" s="175"/>
      <c r="J31" s="176" t="str">
        <f t="shared" si="0"/>
        <v/>
      </c>
      <c r="K31" s="181"/>
      <c r="L31" s="182"/>
      <c r="M31" s="106">
        <v>0.5342844907407408</v>
      </c>
      <c r="N31" s="104">
        <v>0.52152777777777304</v>
      </c>
      <c r="O31" s="65"/>
      <c r="P31" s="65"/>
      <c r="Q31" s="65"/>
      <c r="R31" s="65"/>
      <c r="S31" s="65"/>
      <c r="T31" s="65"/>
    </row>
    <row r="32" spans="1:20" ht="6.75" customHeight="1" thickTop="1" thickBot="1" x14ac:dyDescent="0.25">
      <c r="A32" s="160"/>
      <c r="B32" s="161"/>
      <c r="C32" s="161"/>
      <c r="D32" s="162"/>
      <c r="E32" s="163"/>
      <c r="F32" s="111"/>
      <c r="G32" s="164"/>
      <c r="H32" s="165"/>
      <c r="I32" s="165"/>
      <c r="J32" s="165"/>
      <c r="K32" s="165"/>
      <c r="L32" s="165"/>
    </row>
    <row r="33" spans="1:12" ht="15.75" thickTop="1" x14ac:dyDescent="0.2">
      <c r="A33" s="241" t="s">
        <v>48</v>
      </c>
      <c r="B33" s="242"/>
      <c r="C33" s="242"/>
      <c r="D33" s="242"/>
      <c r="E33" s="242"/>
      <c r="F33" s="242"/>
      <c r="G33" s="242" t="s">
        <v>49</v>
      </c>
      <c r="H33" s="242"/>
      <c r="I33" s="242"/>
      <c r="J33" s="242"/>
      <c r="K33" s="242"/>
      <c r="L33" s="243"/>
    </row>
    <row r="34" spans="1:12" x14ac:dyDescent="0.2">
      <c r="A34" s="178" t="s">
        <v>229</v>
      </c>
      <c r="B34" s="113"/>
      <c r="C34" s="114"/>
      <c r="D34" s="113"/>
      <c r="E34" s="115"/>
      <c r="F34" s="116"/>
      <c r="G34" s="117" t="s">
        <v>175</v>
      </c>
      <c r="H34" s="177">
        <v>5</v>
      </c>
      <c r="I34" s="119"/>
      <c r="J34" s="120"/>
      <c r="K34" s="138" t="s">
        <v>183</v>
      </c>
      <c r="L34" s="122">
        <f>COUNTIF(F23:F31,"ЗМС")</f>
        <v>0</v>
      </c>
    </row>
    <row r="35" spans="1:12" x14ac:dyDescent="0.2">
      <c r="A35" s="178" t="s">
        <v>230</v>
      </c>
      <c r="B35" s="113"/>
      <c r="C35" s="123"/>
      <c r="D35" s="113"/>
      <c r="E35" s="124"/>
      <c r="F35" s="125"/>
      <c r="G35" s="126" t="s">
        <v>176</v>
      </c>
      <c r="H35" s="118">
        <f>H36+H41</f>
        <v>9</v>
      </c>
      <c r="I35" s="127"/>
      <c r="J35" s="128"/>
      <c r="K35" s="138" t="s">
        <v>184</v>
      </c>
      <c r="L35" s="122">
        <f>COUNTIF(F23:F31,"МСМК")</f>
        <v>0</v>
      </c>
    </row>
    <row r="36" spans="1:12" x14ac:dyDescent="0.2">
      <c r="A36" s="178" t="s">
        <v>196</v>
      </c>
      <c r="B36" s="113"/>
      <c r="C36" s="129"/>
      <c r="D36" s="113"/>
      <c r="E36" s="124"/>
      <c r="F36" s="125"/>
      <c r="G36" s="126" t="s">
        <v>177</v>
      </c>
      <c r="H36" s="118">
        <f>H37+H38+H39+H40</f>
        <v>9</v>
      </c>
      <c r="I36" s="127"/>
      <c r="J36" s="128"/>
      <c r="K36" s="138" t="s">
        <v>185</v>
      </c>
      <c r="L36" s="122">
        <f>COUNTIF(F23:F31,"МС")</f>
        <v>1</v>
      </c>
    </row>
    <row r="37" spans="1:12" x14ac:dyDescent="0.2">
      <c r="A37" s="178" t="s">
        <v>197</v>
      </c>
      <c r="B37" s="113"/>
      <c r="C37" s="129"/>
      <c r="D37" s="113"/>
      <c r="E37" s="124"/>
      <c r="F37" s="125"/>
      <c r="G37" s="126" t="s">
        <v>178</v>
      </c>
      <c r="H37" s="118">
        <f>COUNT(A23:A139)</f>
        <v>7</v>
      </c>
      <c r="I37" s="127"/>
      <c r="J37" s="128"/>
      <c r="K37" s="121" t="s">
        <v>60</v>
      </c>
      <c r="L37" s="122">
        <f>COUNTIF(F23:F31,"КМС")</f>
        <v>3</v>
      </c>
    </row>
    <row r="38" spans="1:12" x14ac:dyDescent="0.2">
      <c r="A38" s="112"/>
      <c r="B38" s="113"/>
      <c r="C38" s="129"/>
      <c r="D38" s="113"/>
      <c r="E38" s="124"/>
      <c r="F38" s="125"/>
      <c r="G38" s="126" t="s">
        <v>179</v>
      </c>
      <c r="H38" s="118">
        <f>COUNTIF(A23:A138,"ЛИМ")</f>
        <v>0</v>
      </c>
      <c r="I38" s="127"/>
      <c r="J38" s="128"/>
      <c r="K38" s="121" t="s">
        <v>169</v>
      </c>
      <c r="L38" s="122">
        <f>COUNTIF(F23:F31,"1 СР")</f>
        <v>4</v>
      </c>
    </row>
    <row r="39" spans="1:12" x14ac:dyDescent="0.2">
      <c r="A39" s="112"/>
      <c r="B39" s="113"/>
      <c r="C39" s="113"/>
      <c r="D39" s="113"/>
      <c r="E39" s="124"/>
      <c r="F39" s="125"/>
      <c r="G39" s="126" t="s">
        <v>180</v>
      </c>
      <c r="H39" s="118">
        <f>COUNTIF(A23:A138,"НФ")</f>
        <v>2</v>
      </c>
      <c r="I39" s="127"/>
      <c r="J39" s="128"/>
      <c r="K39" s="121" t="s">
        <v>168</v>
      </c>
      <c r="L39" s="122">
        <f>COUNTIF(F23:F31,"2 СР")</f>
        <v>0</v>
      </c>
    </row>
    <row r="40" spans="1:12" x14ac:dyDescent="0.2">
      <c r="A40" s="112"/>
      <c r="B40" s="113"/>
      <c r="C40" s="113"/>
      <c r="D40" s="113"/>
      <c r="E40" s="124"/>
      <c r="F40" s="125"/>
      <c r="G40" s="126" t="s">
        <v>181</v>
      </c>
      <c r="H40" s="118">
        <f>COUNTIF(A23:A138,"ДСКВ")</f>
        <v>0</v>
      </c>
      <c r="I40" s="127"/>
      <c r="J40" s="128"/>
      <c r="K40" s="121" t="s">
        <v>167</v>
      </c>
      <c r="L40" s="122">
        <f>COUNTIF(F23:F32,"3 СР")</f>
        <v>1</v>
      </c>
    </row>
    <row r="41" spans="1:12" x14ac:dyDescent="0.2">
      <c r="A41" s="112"/>
      <c r="B41" s="113"/>
      <c r="C41" s="113"/>
      <c r="D41" s="113"/>
      <c r="E41" s="130"/>
      <c r="F41" s="131"/>
      <c r="G41" s="126" t="s">
        <v>182</v>
      </c>
      <c r="H41" s="118">
        <f>COUNTIF(A23:A138,"НС")</f>
        <v>0</v>
      </c>
      <c r="I41" s="132"/>
      <c r="J41" s="133"/>
      <c r="K41" s="138"/>
      <c r="L41" s="139"/>
    </row>
    <row r="42" spans="1:12" ht="8.25" customHeight="1" x14ac:dyDescent="0.2">
      <c r="A42" s="112"/>
      <c r="B42" s="134"/>
      <c r="C42" s="134"/>
      <c r="D42" s="113"/>
      <c r="E42" s="135"/>
      <c r="F42" s="140"/>
      <c r="G42" s="140"/>
      <c r="H42" s="141"/>
      <c r="I42" s="142"/>
      <c r="J42" s="143"/>
      <c r="K42" s="140"/>
      <c r="L42" s="136"/>
    </row>
    <row r="43" spans="1:12" ht="15.75" x14ac:dyDescent="0.2">
      <c r="A43" s="244" t="s">
        <v>50</v>
      </c>
      <c r="B43" s="245"/>
      <c r="C43" s="245"/>
      <c r="D43" s="245"/>
      <c r="E43" s="245"/>
      <c r="F43" s="245" t="s">
        <v>51</v>
      </c>
      <c r="G43" s="245"/>
      <c r="H43" s="245"/>
      <c r="I43" s="245" t="s">
        <v>52</v>
      </c>
      <c r="J43" s="245"/>
      <c r="K43" s="245"/>
      <c r="L43" s="246"/>
    </row>
    <row r="44" spans="1:12" x14ac:dyDescent="0.2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</row>
    <row r="45" spans="1:12" x14ac:dyDescent="0.2">
      <c r="A45" s="149"/>
      <c r="B45" s="150"/>
      <c r="C45" s="150"/>
      <c r="D45" s="150"/>
      <c r="E45" s="144"/>
      <c r="F45" s="150"/>
      <c r="G45" s="150"/>
      <c r="H45" s="141"/>
      <c r="I45" s="141"/>
      <c r="J45" s="150"/>
      <c r="K45" s="150"/>
      <c r="L45" s="151"/>
    </row>
    <row r="46" spans="1:12" x14ac:dyDescent="0.2">
      <c r="A46" s="149"/>
      <c r="B46" s="150"/>
      <c r="C46" s="150"/>
      <c r="D46" s="150"/>
      <c r="E46" s="144"/>
      <c r="F46" s="150"/>
      <c r="G46" s="150"/>
      <c r="H46" s="141"/>
      <c r="I46" s="141"/>
      <c r="J46" s="150"/>
      <c r="K46" s="150"/>
      <c r="L46" s="151"/>
    </row>
    <row r="47" spans="1:12" x14ac:dyDescent="0.2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7"/>
    </row>
    <row r="48" spans="1:12" x14ac:dyDescent="0.2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40"/>
    </row>
    <row r="49" spans="1:12" ht="16.5" thickBot="1" x14ac:dyDescent="0.25">
      <c r="A49" s="228"/>
      <c r="B49" s="227"/>
      <c r="C49" s="227"/>
      <c r="D49" s="227"/>
      <c r="E49" s="227"/>
      <c r="F49" s="227" t="str">
        <f>G17</f>
        <v>Афанасьева Е.А. (ВК, г. Верхняя Пышма)</v>
      </c>
      <c r="G49" s="227"/>
      <c r="H49" s="227"/>
      <c r="I49" s="227" t="str">
        <f>G18</f>
        <v>Шатрыгина Е.В. (ВК, г. Верхняя Пышма)</v>
      </c>
      <c r="J49" s="227"/>
      <c r="K49" s="227"/>
      <c r="L49" s="229"/>
    </row>
    <row r="50" spans="1:12" ht="13.5" thickTop="1" x14ac:dyDescent="0.2"/>
  </sheetData>
  <sortState ref="A23:U120">
    <sortCondition ref="A23:A120"/>
  </sortState>
  <mergeCells count="39">
    <mergeCell ref="F49:H49"/>
    <mergeCell ref="A49:E49"/>
    <mergeCell ref="I49:L49"/>
    <mergeCell ref="H15:L15"/>
    <mergeCell ref="A44:E44"/>
    <mergeCell ref="F44:L44"/>
    <mergeCell ref="A47:E47"/>
    <mergeCell ref="F47:L47"/>
    <mergeCell ref="A48:E48"/>
    <mergeCell ref="F48:L48"/>
    <mergeCell ref="A33:F33"/>
    <mergeCell ref="G33:L33"/>
    <mergeCell ref="A43:E43"/>
    <mergeCell ref="I43:L43"/>
    <mergeCell ref="F43:H43"/>
    <mergeCell ref="I21:I22"/>
    <mergeCell ref="J21:J22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2021-09-01T10:14:38Z</dcterms:modified>
</cp:coreProperties>
</file>