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 на вр" sheetId="2" r:id="rId2"/>
  </sheets>
  <definedNames>
    <definedName name="_xlnm.Print_Titles" localSheetId="1">'инд г на вр'!$21:$22</definedName>
    <definedName name="_xlnm.Print_Titles" localSheetId="0">'Стартовый протокол'!$18:$19</definedName>
    <definedName name="_xlnm.Print_Area" localSheetId="1">'инд г на вр'!$A$1:$L$55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26" i="2"/>
  <c r="I25" i="2" l="1"/>
  <c r="J25" i="2"/>
  <c r="I26" i="2"/>
  <c r="J23" i="2"/>
  <c r="J24" i="2"/>
  <c r="I24" i="2"/>
  <c r="J55" i="2" l="1"/>
  <c r="H47" i="2" l="1"/>
  <c r="H46" i="2"/>
  <c r="H45" i="2"/>
  <c r="H44" i="2"/>
  <c r="H43" i="2"/>
  <c r="L44" i="2"/>
  <c r="L43" i="2"/>
  <c r="L42" i="2"/>
  <c r="L41" i="2"/>
  <c r="L40" i="2"/>
  <c r="L45" i="2"/>
  <c r="L46" i="2"/>
  <c r="H55" i="2"/>
  <c r="E55" i="2"/>
  <c r="H42" i="2" l="1"/>
  <c r="H41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<sst xmlns="http://schemas.openxmlformats.org/spreadsheetml/2006/main" count="363" uniqueCount="243">
  <si>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</si>
  <si>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</si>
  <si>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</si>
  <si>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</si>
  <si>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</si>
  <si>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</si>
  <si>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</si>
  <si>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</si>
  <si>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</si>
  <si>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</si>
  <si>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</si>
  <si>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</si>
  <si>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</si>
  <si>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</si>
  <si>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</si>
  <si>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</si>
  <si>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</si>
  <si>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</si>
  <si>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</si>
  <si>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</si>
  <si>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</si>
  <si>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</si>
  <si>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</si>
  <si>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</si>
  <si>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</si>
  <si>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</si>
  <si>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</si>
  <si>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</si>
  <si>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</si>
  <si>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</si>
  <si>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</si>
  <si>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</si>
  <si>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</si>
  <si>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</si>
  <si>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</si>
  <si>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</si>
  <si>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</si>
  <si>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</si>
  <si>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</si>
  <si>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</si>
  <si>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</si>
  <si>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</si>
  <si>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</si>
  <si>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</si>
  <si>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</si>
  <si>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</si>
  <si>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</si>
  <si>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</si>
  <si>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</si>
  <si>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</si>
  <si>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</si>
  <si>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</si>
  <si>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</si>
  <si>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</si>
  <si>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</si>
  <si>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</si>
  <si>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</si>
  <si>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</si>
  <si>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</si>
  <si>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</si>
  <si>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</si>
  <si>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</si>
  <si>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</si>
  <si>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</si>
  <si>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</si>
  <si>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</si>
  <si>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</si>
  <si>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</si>
  <si>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</si>
  <si>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</si>
  <si>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</si>
  <si>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</si>
  <si>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</si>
  <si>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</si>
  <si>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</si>
  <si>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</si>
  <si>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</si>
  <si>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</si>
  <si>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</si>
  <si>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</si>
  <si>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</si>
  <si>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</si>
  <si>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</si>
  <si>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</si>
  <si>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</si>
  <si>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</si>
  <si>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</si>
  <si>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</si>
  <si>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</si>
  <si>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</si>
  <si>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</si>
  <si>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</si>
  <si>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</si>
  <si>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</si>
  <si>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</si>
  <si>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</si>
  <si>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</si>
  <si>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</si>
  <si>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</si>
  <si>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</si>
  <si>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</si>
  <si>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</si>
  <si>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</si>
  <si>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</si>
  <si>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</si>
  <si>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</si>
  <si>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</si>
  <si>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</si>
  <si>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</si>
  <si>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</si>
  <si>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</si>
  <si>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</si>
  <si>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</si>
  <si>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</si>
  <si>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</si>
  <si>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</si>
  <si>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</si>
  <si>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</si>
  <si>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</si>
  <si>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</si>
  <si>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</si>
  <si>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</si>
  <si>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</si>
  <si>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</si>
  <si>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</si>
  <si>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</si>
  <si>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</si>
  <si>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</si>
  <si>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</si>
  <si>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</si>
  <si>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</si>
  <si>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</si>
  <si>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</si>
  <si>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</si>
  <si>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</si>
  <si>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</si>
  <si>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</si>
  <si>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</si>
  <si>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</si>
  <si>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</si>
  <si>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</si>
  <si>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</si>
  <si>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</si>
  <si>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</si>
  <si>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</si>
  <si>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</si>
  <si>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</si>
  <si>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</si>
  <si>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</si>
  <si>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</si>
  <si>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</si>
  <si>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</si>
  <si>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</si>
  <si>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</si>
  <si>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</si>
  <si>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</si>
  <si>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</si>
  <si>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</si>
  <si>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</si>
  <si>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</si>
  <si>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</si>
  <si>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</si>
  <si>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</si>
  <si>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</si>
  <si>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</si>
  <si>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</si>
  <si>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</si>
  <si>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</si>
  <si>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</si>
  <si>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</si>
  <si>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</si>
  <si>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</si>
  <si>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</si>
  <si>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</si>
  <si>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</si>
  <si>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</si>
  <si>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</si>
  <si>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</si>
  <si>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</si>
  <si>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</si>
  <si>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</si>
  <si>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</si>
  <si>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</si>
  <si>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</si>
  <si>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</si>
  <si>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</si>
  <si>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</si>
  <si>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</si>
  <si>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</si>
  <si>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</si>
  <si>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</si>
  <si>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</si>
  <si>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</si>
  <si>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</si>
  <si>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</si>
  <si>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</si>
  <si>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</si>
  <si>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</si>
  <si>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</si>
  <si>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ОКОНЧАНИЕ ГОНКИ: 13ч 00м</t>
  </si>
  <si>
    <t>ВСЕРОССИЙСКИЕ СОРЕВНОВАНИЯ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</si>
  <si>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2022 года</t>
    </r>
  </si>
  <si>
    <t>НАЗВАНИЕ ТРАССЫ / РЕГ. НОМЕР: с. В.Чита-с.Шишкино</t>
  </si>
  <si>
    <t>№ ЕКП 2022: 5114</t>
  </si>
  <si>
    <t>ЛЕБЕДЕВ А.Ю. (ВК, г. ХАБАРОВСК)</t>
  </si>
  <si>
    <t>№ ВРВС: 0080511611Я</t>
  </si>
  <si>
    <t>Осадки: ясно, пасмурно</t>
  </si>
  <si>
    <t>Влажность: 67 %</t>
  </si>
  <si>
    <t>Температура: +3+5</t>
  </si>
  <si>
    <t>Мужчины</t>
  </si>
  <si>
    <t>ЖУРАВЛЕВ Иван</t>
  </si>
  <si>
    <t>02.12.2003</t>
  </si>
  <si>
    <t>Хабаровский край, Забайкальский край</t>
  </si>
  <si>
    <t>СОКОЛЬНИКОВ Алексей</t>
  </si>
  <si>
    <t>29.05.2002</t>
  </si>
  <si>
    <t>Иркутская область</t>
  </si>
  <si>
    <t>ФИЛЬЧАКОВ Максим</t>
  </si>
  <si>
    <t>30.06.2001</t>
  </si>
  <si>
    <t>ПОЛОРОТОВ Сергей</t>
  </si>
  <si>
    <t>03.02.1990</t>
  </si>
  <si>
    <t>КУПЦОВ Алексей</t>
  </si>
  <si>
    <t>29.03.1993</t>
  </si>
  <si>
    <t>Республика Бурятия</t>
  </si>
  <si>
    <t>АНИСИМОВ Вячеслав</t>
  </si>
  <si>
    <t>01.03.1973</t>
  </si>
  <si>
    <t>ПОЛЬСКИХ Сергей</t>
  </si>
  <si>
    <t>21.11.1996</t>
  </si>
  <si>
    <t>ГОЛОВЧЕНКО Даниил</t>
  </si>
  <si>
    <t>23.05.2002</t>
  </si>
  <si>
    <t>ИОНОВ Алексей</t>
  </si>
  <si>
    <t>20.07.1991</t>
  </si>
  <si>
    <t>ДОДОНОВ Евгений</t>
  </si>
  <si>
    <t>24.01.1976</t>
  </si>
  <si>
    <t>КОЛОБОВ Максим</t>
  </si>
  <si>
    <t>06.01.1987</t>
  </si>
  <si>
    <t>ИСАЕВ Олег</t>
  </si>
  <si>
    <t>05.02.1967</t>
  </si>
  <si>
    <t>ЗОЛОТУХИН Валерий</t>
  </si>
  <si>
    <t>15.03.1980</t>
  </si>
  <si>
    <t>НЕВОДЧИКОВ Владимир</t>
  </si>
  <si>
    <t>19.10.1991</t>
  </si>
  <si>
    <t>ЗУБОВ Василий</t>
  </si>
  <si>
    <t>07.11.1985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</si>
</sst>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5" fontId="4" fillId="0" borderId="27" xfId="4" applyNumberFormat="1" applyFont="1" applyBorder="1" applyAlignment="1">
      <alignment horizontal="center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165" fontId="27" fillId="0" borderId="27" xfId="6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27" fillId="0" borderId="44" xfId="6" applyNumberFormat="1" applyFont="1" applyBorder="1" applyAlignment="1">
      <alignment horizontal="center" vertical="center"/>
    </xf>
    <xf numFmtId="165" fontId="27" fillId="0" borderId="27" xfId="6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59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53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39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3.8666861103675343E-2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0.70913896707209767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0.73155208563637353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0.11725868903079739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0.55717545264577484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0.57235315955899202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0.34930074975746783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0.75117593217370227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0.26808533604061302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0.34858390116577553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0.48795466858605663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0.34698823217661889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0.55172352595743956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0.7501422938571265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0.3203691096186535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0.56145720126359666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0.65608390101580838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0.71214775396123364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0.26011157752816227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0.49432587433593755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0.58130145274320721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0.54102312758745841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2.8015617865580045E-2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0.20920328375673802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0.9803899453224717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0.44160401064390742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0.49341817653266551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8.9198674176782067E-2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0.65041918358370232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0.4598362277091198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0.71433862623809485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9.0431470381990842E-4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0.10085472984220489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0.7910015139136588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0.51807646391972539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0.31813330254209793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0.23691543885323096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0.31605721637266115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0.24611469426351007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0.4986646340717672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0.19204359898730006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0.90114745436052346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0.55884510829175083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0.27067516629954957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0.47199353422326928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0.9610361197956534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0.81130736296704409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0.13097227107910692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0.87599872150788094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0.75279112877271237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0.48274478187538872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0.36742263478970827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0.81967179484379105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6.0212154204811297E-2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5.2726597903977712E-2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6.0569433221929758E-3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0.5935456867514296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6.0885429853060113E-2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0.67704728322783447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0.48308753579984931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0.59443254271325563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0.45945989825614408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0.57292360703530887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0.60606013728569441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0.10746007294675619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0.38895781752847713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0.39493191474893019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0.70234306261820278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0.95293756234679672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0.66454804003214485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0.15511475329108226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0.5099910738443113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0.89768264402939713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0.50184395311475427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0.27011886380597361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0.54310375861420424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0.39918807009957624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0.64039346749237347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5.1369152369160287E-2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0.55360022492704275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0.83739267565067943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0.96223822189365016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0.32171844177752129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0.90922896949303522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0.31289250254572887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0.43425888726088591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1.3725806517652317E-2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0.87590758019860648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0.50907499105600085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0.92953453757016558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0.58891413641858015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2.8672527072106657E-3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0.92595731607664089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6"/>
  <sheetViews>
    <sheetView tabSelected="1" view="pageBreakPreview" topLeftCell="A20" zoomScale="91" zoomScaleNormal="100" zoomScaleSheetLayoutView="91" workbookViewId="0">
      <selection activeCell="H38" sqref="H38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0.25" customHeight="1" x14ac:dyDescent="0.2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0.25" customHeight="1" x14ac:dyDescent="0.2">
      <c r="A3" s="213" t="s">
        <v>38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0.25" customHeight="1" x14ac:dyDescent="0.2">
      <c r="A4" s="213" t="s">
        <v>189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4" t="s">
        <v>200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67" customFormat="1" ht="18" customHeight="1" x14ac:dyDescent="0.2">
      <c r="A7" s="208" t="s">
        <v>39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6.75" customHeight="1" thickBot="1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1" t="s">
        <v>198</v>
      </c>
      <c r="H13" s="72"/>
      <c r="I13" s="72"/>
      <c r="J13" s="72"/>
      <c r="K13" s="73"/>
      <c r="L13" s="74" t="s">
        <v>205</v>
      </c>
    </row>
    <row r="14" spans="1:12" ht="15.75" x14ac:dyDescent="0.2">
      <c r="A14" s="75" t="s">
        <v>201</v>
      </c>
      <c r="B14" s="76"/>
      <c r="C14" s="99"/>
      <c r="D14" s="100"/>
      <c r="E14" s="77"/>
      <c r="F14" s="135"/>
      <c r="G14" s="162" t="s">
        <v>199</v>
      </c>
      <c r="H14" s="77"/>
      <c r="I14" s="77"/>
      <c r="J14" s="77"/>
      <c r="K14" s="78"/>
      <c r="L14" s="137" t="s">
        <v>203</v>
      </c>
    </row>
    <row r="15" spans="1:12" ht="15" x14ac:dyDescent="0.2">
      <c r="A15" s="225" t="s">
        <v>8</v>
      </c>
      <c r="B15" s="210"/>
      <c r="C15" s="210"/>
      <c r="D15" s="210"/>
      <c r="E15" s="210"/>
      <c r="F15" s="210"/>
      <c r="G15" s="226"/>
      <c r="H15" s="209" t="s">
        <v>9</v>
      </c>
      <c r="I15" s="210"/>
      <c r="J15" s="210"/>
      <c r="K15" s="210"/>
      <c r="L15" s="21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202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204</v>
      </c>
      <c r="H19" s="165" t="s">
        <v>197</v>
      </c>
      <c r="I19" s="85"/>
      <c r="J19" s="140">
        <v>25</v>
      </c>
      <c r="L19" s="141"/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7" t="s">
        <v>41</v>
      </c>
      <c r="B21" s="206" t="s">
        <v>19</v>
      </c>
      <c r="C21" s="206" t="s">
        <v>42</v>
      </c>
      <c r="D21" s="206" t="s">
        <v>20</v>
      </c>
      <c r="E21" s="206" t="s">
        <v>21</v>
      </c>
      <c r="F21" s="206" t="s">
        <v>43</v>
      </c>
      <c r="G21" s="206" t="s">
        <v>22</v>
      </c>
      <c r="H21" s="206" t="s">
        <v>44</v>
      </c>
      <c r="I21" s="206" t="s">
        <v>45</v>
      </c>
      <c r="J21" s="206" t="s">
        <v>46</v>
      </c>
      <c r="K21" s="217" t="s">
        <v>47</v>
      </c>
      <c r="L21" s="229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8"/>
      <c r="B22" s="207"/>
      <c r="C22" s="207"/>
      <c r="D22" s="207"/>
      <c r="E22" s="207"/>
      <c r="F22" s="207"/>
      <c r="G22" s="207"/>
      <c r="H22" s="207"/>
      <c r="I22" s="207"/>
      <c r="J22" s="207"/>
      <c r="K22" s="218"/>
      <c r="L22" s="230"/>
      <c r="M22" s="215"/>
      <c r="N22" s="216"/>
    </row>
    <row r="23" spans="1:14" ht="30.75" customHeight="1" x14ac:dyDescent="0.2">
      <c r="A23" s="179">
        <v>1</v>
      </c>
      <c r="B23" s="180">
        <v>80</v>
      </c>
      <c r="C23" s="180">
        <v>10083676830</v>
      </c>
      <c r="D23" s="167" t="s">
        <v>210</v>
      </c>
      <c r="E23" s="168" t="s">
        <v>211</v>
      </c>
      <c r="F23" s="166" t="s">
        <v>60</v>
      </c>
      <c r="G23" s="169" t="s">
        <v>212</v>
      </c>
      <c r="H23" s="177">
        <v>2.2665046296296298E-2</v>
      </c>
      <c r="I23" s="160"/>
      <c r="J23" s="133">
        <f>$J$19/(HOUR(H23)+MINUTE(H23)/60+SECOND(H23)/3600)</f>
        <v>45.965270684371809</v>
      </c>
      <c r="K23" s="95" t="s">
        <v>185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9">
        <v>2</v>
      </c>
      <c r="B24" s="180">
        <v>77</v>
      </c>
      <c r="C24" s="166"/>
      <c r="D24" s="167" t="s">
        <v>213</v>
      </c>
      <c r="E24" s="168" t="s">
        <v>214</v>
      </c>
      <c r="F24" s="166" t="s">
        <v>185</v>
      </c>
      <c r="G24" s="169" t="s">
        <v>215</v>
      </c>
      <c r="H24" s="174">
        <v>2.3353703703703706E-2</v>
      </c>
      <c r="I24" s="175">
        <f>H24-$H$23</f>
        <v>6.8865740740740866E-4</v>
      </c>
      <c r="J24" s="133">
        <f>$J$19/(HOUR(H24)+MINUTE(H24)/60+SECOND(H24)/3600)</f>
        <v>44.598612487611497</v>
      </c>
      <c r="K24" s="95"/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9">
        <v>3</v>
      </c>
      <c r="B25" s="180">
        <v>79</v>
      </c>
      <c r="C25" s="166">
        <v>10101760761</v>
      </c>
      <c r="D25" s="167" t="s">
        <v>216</v>
      </c>
      <c r="E25" s="168" t="s">
        <v>217</v>
      </c>
      <c r="F25" s="166" t="s">
        <v>60</v>
      </c>
      <c r="G25" s="169" t="s">
        <v>193</v>
      </c>
      <c r="H25" s="174">
        <v>2.338703703703704E-2</v>
      </c>
      <c r="I25" s="175">
        <f t="shared" ref="I25:I26" si="0">H25-$H$23</f>
        <v>7.2199074074074179E-4</v>
      </c>
      <c r="J25" s="133">
        <f t="shared" ref="J25" si="1">$J$19/(HOUR(H25)+MINUTE(H25)/60+SECOND(H25)/3600)</f>
        <v>44.532409698169218</v>
      </c>
      <c r="K25" s="95"/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9">
        <v>4</v>
      </c>
      <c r="B26" s="180">
        <v>93</v>
      </c>
      <c r="C26" s="166"/>
      <c r="D26" s="167" t="s">
        <v>218</v>
      </c>
      <c r="E26" s="168" t="s">
        <v>219</v>
      </c>
      <c r="F26" s="166" t="s">
        <v>60</v>
      </c>
      <c r="G26" s="169" t="s">
        <v>194</v>
      </c>
      <c r="H26" s="174">
        <v>2.3741087962962967E-2</v>
      </c>
      <c r="I26" s="175">
        <f t="shared" si="0"/>
        <v>1.0760416666666696E-3</v>
      </c>
      <c r="J26" s="133">
        <f>$J$19/(HOUR(H26)+MINUTE(H26)/60+SECOND(H26)/3600)</f>
        <v>43.881033642125793</v>
      </c>
      <c r="K26" s="95"/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9">
        <v>5</v>
      </c>
      <c r="B27" s="180">
        <v>97</v>
      </c>
      <c r="C27" s="166">
        <v>10101332850</v>
      </c>
      <c r="D27" s="167" t="s">
        <v>220</v>
      </c>
      <c r="E27" s="168" t="s">
        <v>221</v>
      </c>
      <c r="F27" s="166" t="s">
        <v>60</v>
      </c>
      <c r="G27" s="169" t="s">
        <v>222</v>
      </c>
      <c r="H27" s="174">
        <v>2.3989236111111114E-2</v>
      </c>
      <c r="I27" s="175">
        <f t="shared" ref="I27:I37" si="2">H27-$H$23</f>
        <v>1.3241898148148162E-3</v>
      </c>
      <c r="J27" s="133">
        <f t="shared" ref="J27:J37" si="3">$J$19/(HOUR(H27)+MINUTE(H27)/60+SECOND(H27)/3600)</f>
        <v>43.415340086830682</v>
      </c>
      <c r="K27" s="95"/>
      <c r="L27" s="148"/>
      <c r="M27" s="101"/>
      <c r="N27" s="155"/>
    </row>
    <row r="28" spans="1:14" ht="21.75" customHeight="1" x14ac:dyDescent="0.2">
      <c r="A28" s="179">
        <v>6</v>
      </c>
      <c r="B28" s="180">
        <v>91</v>
      </c>
      <c r="C28" s="166"/>
      <c r="D28" s="167" t="s">
        <v>223</v>
      </c>
      <c r="E28" s="168" t="s">
        <v>224</v>
      </c>
      <c r="F28" s="166" t="s">
        <v>169</v>
      </c>
      <c r="G28" s="169" t="s">
        <v>194</v>
      </c>
      <c r="H28" s="174">
        <v>2.491111111111111E-2</v>
      </c>
      <c r="I28" s="175">
        <f t="shared" si="2"/>
        <v>2.2460648148148118E-3</v>
      </c>
      <c r="J28" s="133">
        <f t="shared" si="3"/>
        <v>41.82156133828996</v>
      </c>
      <c r="K28" s="95"/>
      <c r="L28" s="148"/>
      <c r="M28" s="101"/>
      <c r="N28" s="155"/>
    </row>
    <row r="29" spans="1:14" ht="21.75" customHeight="1" x14ac:dyDescent="0.2">
      <c r="A29" s="179">
        <v>7</v>
      </c>
      <c r="B29" s="180">
        <v>83</v>
      </c>
      <c r="C29" s="166"/>
      <c r="D29" s="167" t="s">
        <v>225</v>
      </c>
      <c r="E29" s="168" t="s">
        <v>226</v>
      </c>
      <c r="F29" s="166" t="s">
        <v>60</v>
      </c>
      <c r="G29" s="169" t="s">
        <v>194</v>
      </c>
      <c r="H29" s="174">
        <v>2.4948032407407408E-2</v>
      </c>
      <c r="I29" s="175">
        <f t="shared" si="2"/>
        <v>2.2829861111111106E-3</v>
      </c>
      <c r="J29" s="133">
        <f t="shared" si="3"/>
        <v>41.743970315398883</v>
      </c>
      <c r="K29" s="95"/>
      <c r="L29" s="148"/>
      <c r="M29" s="101"/>
      <c r="N29" s="155"/>
    </row>
    <row r="30" spans="1:14" ht="21.75" customHeight="1" x14ac:dyDescent="0.2">
      <c r="A30" s="179">
        <v>8</v>
      </c>
      <c r="B30" s="180">
        <v>81</v>
      </c>
      <c r="C30" s="166">
        <v>10036049527</v>
      </c>
      <c r="D30" s="167" t="s">
        <v>227</v>
      </c>
      <c r="E30" s="168" t="s">
        <v>228</v>
      </c>
      <c r="F30" s="166" t="s">
        <v>60</v>
      </c>
      <c r="G30" s="169" t="s">
        <v>193</v>
      </c>
      <c r="H30" s="174">
        <v>2.5487615740740738E-2</v>
      </c>
      <c r="I30" s="175">
        <f t="shared" si="2"/>
        <v>2.8225694444444401E-3</v>
      </c>
      <c r="J30" s="133">
        <f t="shared" si="3"/>
        <v>40.871934604904631</v>
      </c>
      <c r="K30" s="95"/>
      <c r="L30" s="148"/>
      <c r="M30" s="101"/>
      <c r="N30" s="155"/>
    </row>
    <row r="31" spans="1:14" ht="21.75" customHeight="1" x14ac:dyDescent="0.2">
      <c r="A31" s="179">
        <v>9</v>
      </c>
      <c r="B31" s="180">
        <v>86</v>
      </c>
      <c r="C31" s="166"/>
      <c r="D31" s="167" t="s">
        <v>229</v>
      </c>
      <c r="E31" s="168" t="s">
        <v>230</v>
      </c>
      <c r="F31" s="166" t="s">
        <v>60</v>
      </c>
      <c r="G31" s="169" t="s">
        <v>194</v>
      </c>
      <c r="H31" s="174">
        <v>2.5527777777777774E-2</v>
      </c>
      <c r="I31" s="175">
        <f t="shared" si="2"/>
        <v>2.8627314814814765E-3</v>
      </c>
      <c r="J31" s="133">
        <f t="shared" si="3"/>
        <v>40.797824116047146</v>
      </c>
      <c r="K31" s="95"/>
      <c r="L31" s="148"/>
      <c r="M31" s="101"/>
      <c r="N31" s="155"/>
    </row>
    <row r="32" spans="1:14" ht="21.75" customHeight="1" x14ac:dyDescent="0.2">
      <c r="A32" s="179">
        <v>10</v>
      </c>
      <c r="B32" s="180">
        <v>87</v>
      </c>
      <c r="C32" s="166"/>
      <c r="D32" s="167" t="s">
        <v>231</v>
      </c>
      <c r="E32" s="168" t="s">
        <v>232</v>
      </c>
      <c r="F32" s="166" t="s">
        <v>169</v>
      </c>
      <c r="G32" s="169" t="s">
        <v>194</v>
      </c>
      <c r="H32" s="174">
        <v>2.5711921296296295E-2</v>
      </c>
      <c r="I32" s="175">
        <f t="shared" si="2"/>
        <v>3.0468749999999975E-3</v>
      </c>
      <c r="J32" s="133">
        <f t="shared" si="3"/>
        <v>40.504050405040502</v>
      </c>
      <c r="K32" s="95"/>
      <c r="L32" s="148"/>
      <c r="M32" s="101"/>
      <c r="N32" s="155"/>
    </row>
    <row r="33" spans="1:14" ht="21.75" customHeight="1" x14ac:dyDescent="0.2">
      <c r="A33" s="179">
        <v>11</v>
      </c>
      <c r="B33" s="180">
        <v>95</v>
      </c>
      <c r="C33" s="166"/>
      <c r="D33" s="167" t="s">
        <v>233</v>
      </c>
      <c r="E33" s="168" t="s">
        <v>234</v>
      </c>
      <c r="F33" s="166" t="s">
        <v>169</v>
      </c>
      <c r="G33" s="169" t="s">
        <v>194</v>
      </c>
      <c r="H33" s="174">
        <v>2.8261111111111112E-2</v>
      </c>
      <c r="I33" s="175">
        <f t="shared" si="2"/>
        <v>5.5960648148148141E-3</v>
      </c>
      <c r="J33" s="133">
        <f t="shared" si="3"/>
        <v>36.855036855036857</v>
      </c>
      <c r="K33" s="95"/>
      <c r="L33" s="148"/>
      <c r="M33" s="101"/>
      <c r="N33" s="155"/>
    </row>
    <row r="34" spans="1:14" ht="21.75" customHeight="1" x14ac:dyDescent="0.2">
      <c r="A34" s="179">
        <v>12</v>
      </c>
      <c r="B34" s="180">
        <v>96</v>
      </c>
      <c r="C34" s="166"/>
      <c r="D34" s="167" t="s">
        <v>235</v>
      </c>
      <c r="E34" s="168" t="s">
        <v>236</v>
      </c>
      <c r="F34" s="166" t="s">
        <v>169</v>
      </c>
      <c r="G34" s="169" t="s">
        <v>194</v>
      </c>
      <c r="H34" s="174">
        <v>2.9839467592592595E-2</v>
      </c>
      <c r="I34" s="175">
        <f t="shared" si="2"/>
        <v>7.1744212962962968E-3</v>
      </c>
      <c r="J34" s="133">
        <f t="shared" si="3"/>
        <v>34.910783553141975</v>
      </c>
      <c r="K34" s="95"/>
      <c r="L34" s="148"/>
      <c r="M34" s="101"/>
      <c r="N34" s="155"/>
    </row>
    <row r="35" spans="1:14" ht="21.75" customHeight="1" x14ac:dyDescent="0.2">
      <c r="A35" s="179">
        <v>13</v>
      </c>
      <c r="B35" s="180">
        <v>82</v>
      </c>
      <c r="C35" s="166"/>
      <c r="D35" s="167" t="s">
        <v>237</v>
      </c>
      <c r="E35" s="168" t="s">
        <v>238</v>
      </c>
      <c r="F35" s="166" t="s">
        <v>60</v>
      </c>
      <c r="G35" s="169" t="s">
        <v>194</v>
      </c>
      <c r="H35" s="174">
        <v>3.0060763888888887E-2</v>
      </c>
      <c r="I35" s="175">
        <f t="shared" si="2"/>
        <v>7.3957175925925892E-3</v>
      </c>
      <c r="J35" s="133">
        <f t="shared" si="3"/>
        <v>34.655371582595301</v>
      </c>
      <c r="K35" s="95"/>
      <c r="L35" s="148"/>
      <c r="M35" s="101"/>
      <c r="N35" s="155"/>
    </row>
    <row r="36" spans="1:14" ht="21.75" customHeight="1" x14ac:dyDescent="0.2">
      <c r="A36" s="179">
        <v>14</v>
      </c>
      <c r="B36" s="180">
        <v>90</v>
      </c>
      <c r="C36" s="166"/>
      <c r="D36" s="167" t="s">
        <v>239</v>
      </c>
      <c r="E36" s="168" t="s">
        <v>240</v>
      </c>
      <c r="F36" s="166" t="s">
        <v>185</v>
      </c>
      <c r="G36" s="169" t="s">
        <v>194</v>
      </c>
      <c r="H36" s="174">
        <v>3.0727893518518522E-2</v>
      </c>
      <c r="I36" s="175">
        <f t="shared" si="2"/>
        <v>8.0628472222222247E-3</v>
      </c>
      <c r="J36" s="133">
        <f t="shared" si="3"/>
        <v>33.898305084745765</v>
      </c>
      <c r="K36" s="95"/>
      <c r="L36" s="148"/>
      <c r="M36" s="101"/>
      <c r="N36" s="155"/>
    </row>
    <row r="37" spans="1:14" ht="21.75" customHeight="1" thickBot="1" x14ac:dyDescent="0.25">
      <c r="A37" s="181">
        <v>15</v>
      </c>
      <c r="B37" s="182">
        <v>94</v>
      </c>
      <c r="C37" s="170"/>
      <c r="D37" s="171" t="s">
        <v>241</v>
      </c>
      <c r="E37" s="172" t="s">
        <v>242</v>
      </c>
      <c r="F37" s="170" t="s">
        <v>169</v>
      </c>
      <c r="G37" s="173" t="s">
        <v>194</v>
      </c>
      <c r="H37" s="176">
        <v>3.118090277777778E-2</v>
      </c>
      <c r="I37" s="178">
        <f t="shared" si="2"/>
        <v>8.5158564814814819E-3</v>
      </c>
      <c r="J37" s="150">
        <f t="shared" si="3"/>
        <v>33.4075723830735</v>
      </c>
      <c r="K37" s="151"/>
      <c r="L37" s="152"/>
      <c r="M37" s="101"/>
      <c r="N37" s="155"/>
    </row>
    <row r="38" spans="1:14" ht="6.75" customHeight="1" thickTop="1" thickBot="1" x14ac:dyDescent="0.25">
      <c r="A38" s="142"/>
      <c r="B38" s="143"/>
      <c r="C38" s="143"/>
      <c r="D38" s="144"/>
      <c r="E38" s="145"/>
      <c r="F38" s="102"/>
      <c r="G38" s="146"/>
      <c r="H38" s="147"/>
      <c r="I38" s="147"/>
      <c r="J38" s="147"/>
      <c r="K38" s="147"/>
      <c r="L38" s="147"/>
    </row>
    <row r="39" spans="1:14" ht="15.75" thickTop="1" x14ac:dyDescent="0.2">
      <c r="A39" s="203" t="s">
        <v>48</v>
      </c>
      <c r="B39" s="204"/>
      <c r="C39" s="204"/>
      <c r="D39" s="204"/>
      <c r="E39" s="204"/>
      <c r="F39" s="204"/>
      <c r="G39" s="204" t="s">
        <v>49</v>
      </c>
      <c r="H39" s="204"/>
      <c r="I39" s="204"/>
      <c r="J39" s="204"/>
      <c r="K39" s="204"/>
      <c r="L39" s="205"/>
    </row>
    <row r="40" spans="1:14" x14ac:dyDescent="0.2">
      <c r="A40" s="153" t="s">
        <v>208</v>
      </c>
      <c r="B40" s="104"/>
      <c r="C40" s="105"/>
      <c r="D40" s="104"/>
      <c r="E40" s="106"/>
      <c r="F40" s="107"/>
      <c r="G40" s="108" t="s">
        <v>175</v>
      </c>
      <c r="H40" s="154">
        <v>4</v>
      </c>
      <c r="I40" s="163"/>
      <c r="J40" s="110"/>
      <c r="K40" s="125" t="s">
        <v>183</v>
      </c>
      <c r="L40" s="112">
        <f>COUNTIF(F23:F37,"ЗМС")</f>
        <v>0</v>
      </c>
    </row>
    <row r="41" spans="1:14" x14ac:dyDescent="0.2">
      <c r="A41" s="153" t="s">
        <v>207</v>
      </c>
      <c r="B41" s="104"/>
      <c r="C41" s="113"/>
      <c r="D41" s="104"/>
      <c r="E41" s="114"/>
      <c r="F41" s="115"/>
      <c r="G41" s="116" t="s">
        <v>176</v>
      </c>
      <c r="H41" s="109">
        <f>H42+H47</f>
        <v>15</v>
      </c>
      <c r="I41" s="129"/>
      <c r="J41" s="117"/>
      <c r="K41" s="125" t="s">
        <v>184</v>
      </c>
      <c r="L41" s="112">
        <f>COUNTIF(F23:F37,"МСМК")</f>
        <v>0</v>
      </c>
    </row>
    <row r="42" spans="1:14" x14ac:dyDescent="0.2">
      <c r="A42" s="153" t="s">
        <v>206</v>
      </c>
      <c r="B42" s="104"/>
      <c r="C42" s="118"/>
      <c r="D42" s="104"/>
      <c r="E42" s="114"/>
      <c r="F42" s="115"/>
      <c r="G42" s="116" t="s">
        <v>177</v>
      </c>
      <c r="H42" s="109">
        <f>H43+H44+H45+H46</f>
        <v>15</v>
      </c>
      <c r="I42" s="129"/>
      <c r="J42" s="117"/>
      <c r="K42" s="125" t="s">
        <v>185</v>
      </c>
      <c r="L42" s="112">
        <f>COUNTIF(F23:F37,"МС")</f>
        <v>2</v>
      </c>
    </row>
    <row r="43" spans="1:14" x14ac:dyDescent="0.2">
      <c r="A43" s="153" t="s">
        <v>196</v>
      </c>
      <c r="B43" s="104"/>
      <c r="C43" s="118"/>
      <c r="D43" s="104"/>
      <c r="E43" s="114"/>
      <c r="F43" s="115"/>
      <c r="G43" s="116" t="s">
        <v>178</v>
      </c>
      <c r="H43" s="109">
        <f>COUNT(A23:A145)</f>
        <v>15</v>
      </c>
      <c r="I43" s="129"/>
      <c r="J43" s="117"/>
      <c r="K43" s="111" t="s">
        <v>60</v>
      </c>
      <c r="L43" s="112">
        <f>COUNTIF(F23:F37,"КМС")</f>
        <v>8</v>
      </c>
    </row>
    <row r="44" spans="1:14" x14ac:dyDescent="0.2">
      <c r="A44" s="103"/>
      <c r="B44" s="104"/>
      <c r="C44" s="118"/>
      <c r="D44" s="104"/>
      <c r="E44" s="114"/>
      <c r="F44" s="115"/>
      <c r="G44" s="116" t="s">
        <v>179</v>
      </c>
      <c r="H44" s="109">
        <f>COUNTIF(A23:A144,"ЛИМ")</f>
        <v>0</v>
      </c>
      <c r="I44" s="129"/>
      <c r="J44" s="117"/>
      <c r="K44" s="111" t="s">
        <v>169</v>
      </c>
      <c r="L44" s="112">
        <f>COUNTIF(F23:F37,"1 СР")</f>
        <v>5</v>
      </c>
    </row>
    <row r="45" spans="1:14" x14ac:dyDescent="0.2">
      <c r="A45" s="103"/>
      <c r="B45" s="104"/>
      <c r="C45" s="104"/>
      <c r="D45" s="104"/>
      <c r="E45" s="114"/>
      <c r="F45" s="115"/>
      <c r="G45" s="116" t="s">
        <v>180</v>
      </c>
      <c r="H45" s="109">
        <f>COUNTIF(A23:A144,"НФ")</f>
        <v>0</v>
      </c>
      <c r="I45" s="129"/>
      <c r="J45" s="117"/>
      <c r="K45" s="111" t="s">
        <v>168</v>
      </c>
      <c r="L45" s="112">
        <f>COUNTIF(F23:F37,"2 СР")</f>
        <v>0</v>
      </c>
    </row>
    <row r="46" spans="1:14" x14ac:dyDescent="0.2">
      <c r="A46" s="103"/>
      <c r="B46" s="104"/>
      <c r="C46" s="104"/>
      <c r="D46" s="104"/>
      <c r="E46" s="114"/>
      <c r="F46" s="115"/>
      <c r="G46" s="116" t="s">
        <v>181</v>
      </c>
      <c r="H46" s="109">
        <f>COUNTIF(A23:A144,"ДСКВ")</f>
        <v>0</v>
      </c>
      <c r="I46" s="129"/>
      <c r="J46" s="117"/>
      <c r="K46" s="111" t="s">
        <v>167</v>
      </c>
      <c r="L46" s="112">
        <f>COUNTIF(F23:F38,"3 СР")</f>
        <v>0</v>
      </c>
    </row>
    <row r="47" spans="1:14" x14ac:dyDescent="0.2">
      <c r="A47" s="103"/>
      <c r="B47" s="104"/>
      <c r="C47" s="104"/>
      <c r="D47" s="104"/>
      <c r="E47" s="119"/>
      <c r="F47" s="120"/>
      <c r="G47" s="116" t="s">
        <v>182</v>
      </c>
      <c r="H47" s="109">
        <f>COUNTIF(A23:A144,"НС")</f>
        <v>0</v>
      </c>
      <c r="I47" s="164"/>
      <c r="J47" s="121"/>
      <c r="K47" s="125"/>
      <c r="L47" s="126"/>
    </row>
    <row r="48" spans="1:14" ht="7.5" customHeight="1" x14ac:dyDescent="0.2">
      <c r="A48" s="158"/>
      <c r="B48" s="156"/>
      <c r="C48" s="156"/>
      <c r="D48" s="157"/>
      <c r="E48" s="159"/>
      <c r="F48" s="127"/>
      <c r="G48" s="127"/>
      <c r="H48" s="128"/>
      <c r="I48" s="129"/>
      <c r="J48" s="130"/>
      <c r="K48" s="127"/>
      <c r="L48" s="122"/>
    </row>
    <row r="49" spans="1:12" ht="15.75" x14ac:dyDescent="0.2">
      <c r="A49" s="235" t="s">
        <v>50</v>
      </c>
      <c r="B49" s="231"/>
      <c r="C49" s="231"/>
      <c r="D49" s="231"/>
      <c r="E49" s="231" t="s">
        <v>51</v>
      </c>
      <c r="F49" s="231"/>
      <c r="G49" s="231"/>
      <c r="H49" s="231" t="s">
        <v>52</v>
      </c>
      <c r="I49" s="231"/>
      <c r="J49" s="231" t="s">
        <v>195</v>
      </c>
      <c r="K49" s="231"/>
      <c r="L49" s="233"/>
    </row>
    <row r="50" spans="1:12" x14ac:dyDescent="0.2">
      <c r="A50" s="238"/>
      <c r="B50" s="239"/>
      <c r="C50" s="239"/>
      <c r="D50" s="239"/>
      <c r="E50" s="239"/>
      <c r="F50" s="232"/>
      <c r="G50" s="232"/>
      <c r="H50" s="232"/>
      <c r="I50" s="232"/>
      <c r="J50" s="232"/>
      <c r="K50" s="232"/>
      <c r="L50" s="234"/>
    </row>
    <row r="51" spans="1:12" x14ac:dyDescent="0.2">
      <c r="A51" s="123"/>
      <c r="B51" s="131"/>
      <c r="C51" s="131"/>
      <c r="D51" s="131"/>
      <c r="E51" s="132"/>
      <c r="F51" s="131"/>
      <c r="G51" s="131"/>
      <c r="H51" s="128"/>
      <c r="I51" s="128"/>
      <c r="J51" s="131"/>
      <c r="K51" s="131"/>
      <c r="L51" s="124"/>
    </row>
    <row r="52" spans="1:12" x14ac:dyDescent="0.2">
      <c r="A52" s="123"/>
      <c r="B52" s="131"/>
      <c r="C52" s="131"/>
      <c r="D52" s="131"/>
      <c r="E52" s="132"/>
      <c r="F52" s="131"/>
      <c r="G52" s="131"/>
      <c r="H52" s="128"/>
      <c r="I52" s="128"/>
      <c r="J52" s="131"/>
      <c r="K52" s="131"/>
      <c r="L52" s="124"/>
    </row>
    <row r="53" spans="1:12" x14ac:dyDescent="0.2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40"/>
    </row>
    <row r="54" spans="1:12" x14ac:dyDescent="0.2">
      <c r="A54" s="238"/>
      <c r="B54" s="239"/>
      <c r="C54" s="239"/>
      <c r="D54" s="239"/>
      <c r="E54" s="239"/>
      <c r="F54" s="241"/>
      <c r="G54" s="241"/>
      <c r="H54" s="241"/>
      <c r="I54" s="241"/>
      <c r="J54" s="241"/>
      <c r="K54" s="241"/>
      <c r="L54" s="242"/>
    </row>
    <row r="55" spans="1:12" ht="15" customHeight="1" thickBot="1" x14ac:dyDescent="0.25">
      <c r="A55" s="236"/>
      <c r="B55" s="237"/>
      <c r="C55" s="237"/>
      <c r="D55" s="237"/>
      <c r="E55" s="232" t="str">
        <f>G17</f>
        <v>ЖЕРЕБЦОВА М.С. (ВК, г. ЧИТА)</v>
      </c>
      <c r="F55" s="232"/>
      <c r="G55" s="232"/>
      <c r="H55" s="232" t="str">
        <f>G18</f>
        <v>КЛЮЧНИКОВА О.А. (ВК, г. ЧИТА)</v>
      </c>
      <c r="I55" s="232"/>
      <c r="J55" s="232" t="str">
        <f>G19</f>
        <v>ЛЕБЕДЕВ А.Ю. (ВК, г. ХАБАРОВСК)</v>
      </c>
      <c r="K55" s="232"/>
      <c r="L55" s="234"/>
    </row>
    <row r="56" spans="1:12" ht="13.5" thickTop="1" x14ac:dyDescent="0.2"/>
  </sheetData>
  <sortState ref="A23:U120">
    <sortCondition ref="A23:A120"/>
  </sortState>
  <mergeCells count="42">
    <mergeCell ref="H49:I49"/>
    <mergeCell ref="H55:I55"/>
    <mergeCell ref="J49:L49"/>
    <mergeCell ref="J55:L55"/>
    <mergeCell ref="A49:D49"/>
    <mergeCell ref="A55:D55"/>
    <mergeCell ref="E49:G49"/>
    <mergeCell ref="E55:G55"/>
    <mergeCell ref="A50:E50"/>
    <mergeCell ref="F50:L50"/>
    <mergeCell ref="A53:E53"/>
    <mergeCell ref="F53:L53"/>
    <mergeCell ref="A54:E54"/>
    <mergeCell ref="F54:L54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A1:L1"/>
    <mergeCell ref="A2:L2"/>
    <mergeCell ref="A3:L3"/>
    <mergeCell ref="A4:L4"/>
    <mergeCell ref="A6:L6"/>
    <mergeCell ref="A39:F39"/>
    <mergeCell ref="G39:L39"/>
    <mergeCell ref="I21:I22"/>
    <mergeCell ref="J21:J22"/>
    <mergeCell ref="A7:L7"/>
    <mergeCell ref="H15:L15"/>
    <mergeCell ref="H21:H22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 на вр</vt:lpstr>
      <vt:lpstr>'инд г на вр'!Заголовки_для_печати</vt:lpstr>
      <vt:lpstr>'Стартовый протокол'!Заголовки_для_печати</vt:lpstr>
      <vt:lpstr>'инд г на вр'!Область_печати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2022-10-11T11:36:49Z</dcterms:modified>
</cp:coreProperties>
</file>