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гонка'!$A$1:$L$51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J31" i="2"/>
  <c r="I32" i="2"/>
  <c r="J32" i="2"/>
  <c r="I33" i="2"/>
  <c r="J33" i="2"/>
  <c r="J51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43" i="2" l="1"/>
  <c r="H42" i="2"/>
  <c r="H41" i="2"/>
  <c r="H40" i="2"/>
  <c r="H39" i="2"/>
  <c r="L40" i="2"/>
  <c r="L39" i="2"/>
  <c r="L38" i="2"/>
  <c r="L37" i="2"/>
  <c r="L36" i="2"/>
  <c r="L41" i="2"/>
  <c r="L42" i="2"/>
  <c r="H51" i="2"/>
  <c r="E51" i="2"/>
  <c r="H38" i="2" l="1"/>
  <c r="H37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<sst xmlns="http://schemas.openxmlformats.org/spreadsheetml/2006/main" count="358" uniqueCount="236">
  <si>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</si>
  <si>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</si>
  <si>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</si>
  <si>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</si>
  <si>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</si>
  <si>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</si>
  <si>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</si>
  <si>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</si>
  <si>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</si>
  <si>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</si>
  <si>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</si>
  <si>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</si>
  <si>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</si>
  <si>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</si>
  <si>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</si>
  <si>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</si>
  <si>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</si>
  <si>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</si>
  <si>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</si>
  <si>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</si>
  <si>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</si>
  <si>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</si>
  <si>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</si>
  <si>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</si>
  <si>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</si>
  <si>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</si>
  <si>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</si>
  <si>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</si>
  <si>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</si>
  <si>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</si>
  <si>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</si>
  <si>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</si>
  <si>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</si>
  <si>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</si>
  <si>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</si>
  <si>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</si>
  <si>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</si>
  <si>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</si>
  <si>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</si>
  <si>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</si>
  <si>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</si>
  <si>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</si>
  <si>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</si>
  <si>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</si>
  <si>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</si>
  <si>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</si>
  <si>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</si>
  <si>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</si>
  <si>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</si>
  <si>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</si>
  <si>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</si>
  <si>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</si>
  <si>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</si>
  <si>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</si>
  <si>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</si>
  <si>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</si>
  <si>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</si>
  <si>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</si>
  <si>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</si>
  <si>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</si>
  <si>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</si>
  <si>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</si>
  <si>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</si>
  <si>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</si>
  <si>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</si>
  <si>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</si>
  <si>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</si>
  <si>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</si>
  <si>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</si>
  <si>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</si>
  <si>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</si>
  <si>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</si>
  <si>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</si>
  <si>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</si>
  <si>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</si>
  <si>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</si>
  <si>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</si>
  <si>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</si>
  <si>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</si>
  <si>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</si>
  <si>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</si>
  <si>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</si>
  <si>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</si>
  <si>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</si>
  <si>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</si>
  <si>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</si>
  <si>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</si>
  <si>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</si>
  <si>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</si>
  <si>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</si>
  <si>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</si>
  <si>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</si>
  <si>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</si>
  <si>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</si>
  <si>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</si>
  <si>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</si>
  <si>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</si>
  <si>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</si>
  <si>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</si>
  <si>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</si>
  <si>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</si>
  <si>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</si>
  <si>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</si>
  <si>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</si>
  <si>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</si>
  <si>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</si>
  <si>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</si>
  <si>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</si>
  <si>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</si>
  <si>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</si>
  <si>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</si>
  <si>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</si>
  <si>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</si>
  <si>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</si>
  <si>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</si>
  <si>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</si>
  <si>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</si>
  <si>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</si>
  <si>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</si>
  <si>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</si>
  <si>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</si>
  <si>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</si>
  <si>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</si>
  <si>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</si>
  <si>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</si>
  <si>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</si>
  <si>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</si>
  <si>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</si>
  <si>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</si>
  <si>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</si>
  <si>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</si>
  <si>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</si>
  <si>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</si>
  <si>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</si>
  <si>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</si>
  <si>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</si>
  <si>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</si>
  <si>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</si>
  <si>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</si>
  <si>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</si>
  <si>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</si>
  <si>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</si>
  <si>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</si>
  <si>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</si>
  <si>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</si>
  <si>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</si>
  <si>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</si>
  <si>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</si>
  <si>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</si>
  <si>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</si>
  <si>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</si>
  <si>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</si>
  <si>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</si>
  <si>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</si>
  <si>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</si>
  <si>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</si>
  <si>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</si>
  <si>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</si>
  <si>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</si>
  <si>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</si>
  <si>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</si>
  <si>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</si>
  <si>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</si>
  <si>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</si>
  <si>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</si>
  <si>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</si>
  <si>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</si>
  <si>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</si>
  <si>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</si>
  <si>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</si>
  <si>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</si>
  <si>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</si>
  <si>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</si>
  <si>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</si>
  <si>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</si>
  <si>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</si>
  <si>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</si>
  <si>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</si>
  <si>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</si>
  <si>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</si>
  <si>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</si>
  <si>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</si>
  <si>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</si>
  <si>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</si>
  <si>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</si>
  <si>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</si>
  <si>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</si>
  <si>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</si>
  <si>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</si>
  <si>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</si>
  <si>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</si>
  <si>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</si>
  <si>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t>Мужчины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</si>
  <si>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</si>
  <si>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№ ЕКП 2021: 33281</t>
  </si>
  <si>
    <t>ЖЕРЕБЦОВА М.С. (ВК, г. ЧИТА)</t>
  </si>
  <si>
    <t>КЛЮЧНИКОВА О.А. (ВК, г. ЧИТА)</t>
  </si>
  <si>
    <t>СТАРОДУБЦЕВ А. Ю. (ВК, г. ХАБАРОВСК)</t>
  </si>
  <si>
    <t>ИВАНОВ Игорь</t>
  </si>
  <si>
    <t>13.03.2002</t>
  </si>
  <si>
    <t>Иркутская область</t>
  </si>
  <si>
    <t>ФИЛЬЧАКОВ Максим</t>
  </si>
  <si>
    <t>30.06.2001</t>
  </si>
  <si>
    <t>Хабаровский край</t>
  </si>
  <si>
    <t>РУКАВИШНИКОВ Сергей</t>
  </si>
  <si>
    <t>17.10.2002</t>
  </si>
  <si>
    <t>НЕВОДЧИКОВ Владимир</t>
  </si>
  <si>
    <t>19.10.1991</t>
  </si>
  <si>
    <t>Забайкальский край</t>
  </si>
  <si>
    <t>КУПЦОВ Алексей</t>
  </si>
  <si>
    <t>29.03.1993</t>
  </si>
  <si>
    <t>Республика Бурятия</t>
  </si>
  <si>
    <t>ИВАНОВ Марк</t>
  </si>
  <si>
    <t>19.10.2002</t>
  </si>
  <si>
    <t>АЗИЗОВ Саидакбар</t>
  </si>
  <si>
    <t>10.07.2002</t>
  </si>
  <si>
    <t>ПОЛЬСКИХ Сергей</t>
  </si>
  <si>
    <t>21.11.1996</t>
  </si>
  <si>
    <t>ИОНОВ Алексей</t>
  </si>
  <si>
    <t>20.07.1991</t>
  </si>
  <si>
    <t>ДОДОНОВ Евгений</t>
  </si>
  <si>
    <t>24.01.1976</t>
  </si>
  <si>
    <t>ЗОЛОТУХИН Валерий</t>
  </si>
  <si>
    <t>15.03.1980</t>
  </si>
  <si>
    <t>СУДЬЯ НА ФИНИШЕ</t>
  </si>
  <si>
    <t xml:space="preserve">Ветер: 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</si>
  <si>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21 сентября 2021 года</t>
    </r>
  </si>
  <si>
    <t>шоссе - групповая гонка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</si>
  <si>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14ч 10м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</si>
  <si>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17ч 30м</t>
    </r>
  </si>
  <si>
    <t>№ ВРВС: 0080621811Я</t>
  </si>
  <si>
    <t>НАЗВАНИЕ ТРАССЫ / РЕГ. НОМЕР: трасса подъезд к п. Песчанка</t>
  </si>
  <si>
    <t>15,0 км/8</t>
  </si>
  <si>
    <t>Температура: +8</t>
  </si>
  <si>
    <t>Влажность: 77%</t>
  </si>
  <si>
    <t>Осадки: н.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</si>
</sst>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45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45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45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1" t="s">
        <v>37</v>
      </c>
      <c r="B1" s="191"/>
      <c r="C1" s="191"/>
      <c r="D1" s="191"/>
      <c r="E1" s="191"/>
      <c r="F1" s="191"/>
      <c r="G1" s="191"/>
    </row>
    <row r="2" spans="1:9" ht="15.75" customHeight="1" x14ac:dyDescent="0.2">
      <c r="A2" s="192" t="s">
        <v>60</v>
      </c>
      <c r="B2" s="192"/>
      <c r="C2" s="192"/>
      <c r="D2" s="192"/>
      <c r="E2" s="192"/>
      <c r="F2" s="192"/>
      <c r="G2" s="192"/>
    </row>
    <row r="3" spans="1:9" ht="21" x14ac:dyDescent="0.2">
      <c r="A3" s="191" t="s">
        <v>38</v>
      </c>
      <c r="B3" s="191"/>
      <c r="C3" s="191"/>
      <c r="D3" s="191"/>
      <c r="E3" s="191"/>
      <c r="F3" s="191"/>
      <c r="G3" s="191"/>
    </row>
    <row r="4" spans="1:9" ht="21" x14ac:dyDescent="0.2">
      <c r="A4" s="191" t="s">
        <v>54</v>
      </c>
      <c r="B4" s="191"/>
      <c r="C4" s="191"/>
      <c r="D4" s="191"/>
      <c r="E4" s="191"/>
      <c r="F4" s="191"/>
      <c r="G4" s="191"/>
    </row>
    <row r="5" spans="1:9" s="2" customFormat="1" ht="28.5" x14ac:dyDescent="0.2">
      <c r="A5" s="193" t="s">
        <v>25</v>
      </c>
      <c r="B5" s="193"/>
      <c r="C5" s="193"/>
      <c r="D5" s="193"/>
      <c r="E5" s="193"/>
      <c r="F5" s="193"/>
      <c r="G5" s="193"/>
      <c r="I5" s="3"/>
    </row>
    <row r="6" spans="1:9" s="2" customFormat="1" ht="18" customHeight="1" thickBot="1" x14ac:dyDescent="0.25">
      <c r="A6" s="183" t="s">
        <v>40</v>
      </c>
      <c r="B6" s="183"/>
      <c r="C6" s="183"/>
      <c r="D6" s="183"/>
      <c r="E6" s="183"/>
      <c r="F6" s="183"/>
      <c r="G6" s="183"/>
    </row>
    <row r="7" spans="1:9" ht="18" customHeight="1" thickTop="1" x14ac:dyDescent="0.2">
      <c r="A7" s="184" t="s">
        <v>0</v>
      </c>
      <c r="B7" s="185"/>
      <c r="C7" s="185"/>
      <c r="D7" s="185"/>
      <c r="E7" s="185"/>
      <c r="F7" s="185"/>
      <c r="G7" s="186"/>
    </row>
    <row r="8" spans="1:9" ht="18" customHeight="1" x14ac:dyDescent="0.2">
      <c r="A8" s="187" t="s">
        <v>1</v>
      </c>
      <c r="B8" s="188"/>
      <c r="C8" s="188"/>
      <c r="D8" s="188"/>
      <c r="E8" s="188"/>
      <c r="F8" s="188"/>
      <c r="G8" s="189"/>
    </row>
    <row r="9" spans="1:9" ht="19.5" customHeight="1" x14ac:dyDescent="0.2">
      <c r="A9" s="187" t="s">
        <v>2</v>
      </c>
      <c r="B9" s="188"/>
      <c r="C9" s="188"/>
      <c r="D9" s="188"/>
      <c r="E9" s="188"/>
      <c r="F9" s="188"/>
      <c r="G9" s="189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0" t="s">
        <v>27</v>
      </c>
      <c r="E11" s="19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0.89115721076438248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0.89003638684105579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0.84630033882448119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0.4626950086939865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0.46529968347215467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0.9811815631272135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0.66956693006401169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0.40355756179381408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0.76222147679580832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0.41420477103319353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0.33454473891595626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0.41794107405224812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0.35849871640158248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0.73550062838518604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0.18571799142022449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0.46686480058737156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0.71713768675551559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0.3180256328441553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0.7999163028645937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0.30785534004398274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0.45618249270796785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0.89776616890301009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5.5265502996282301E-2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0.96363371851594282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0.25149775869295021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0.90407313980130732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0.89019471518346494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0.87311088067326137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0.78956561099826927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0.6615246495341669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0.37341631672516795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0.72969277239719976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0.4710745790167381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0.72899005558779939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0.5829723146383653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0.97684168994817944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0.98983345896838004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0.87300311775481265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0.76902397311802217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0.43629221031374055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0.42985273960140058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0.94540629686847799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0.271653127033048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0.16534993799974318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0.34170339816106665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0.1011929798017519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0.91154578851137757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0.31684574116906172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0.10265000229071952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0.28528120025268355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0.33284384395502686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0.10298376601703807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0.46373898837685867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0.12299196683396607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0.49930603683331898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0.11103869111162679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0.63230788984471209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0.68997361501851973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0.7221659231687686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0.25331082315990594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0.53340260837018094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0.28628030952483352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0.68645530602419813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0.56882704529086214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0.826732315979127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0.69971205499791322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0.68573189596673478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0.85809568558086857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0.50852552219310021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0.53503406636283934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0.37963369183466222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0.15192086298214058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0.41992725718701973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0.97276848193357823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0.32760402537288291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0.54872223235702933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0.43267605575887202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0.96005107557018887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3.6628969403030287E-2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0.13260977968634979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0.22320210845113864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0.80799149364243128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5.2253761606224081E-2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6.4600723312396524E-2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0.1281789182924572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1.9371641793545669E-2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0.69401392591891164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9.6423117785682799E-2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0.65994194319939381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0.14554738987144555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0.9771315138208323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7.3882221655114932E-2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0.1100621886968336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2"/>
  <sheetViews>
    <sheetView tabSelected="1" view="pageBreakPreview" topLeftCell="A22" zoomScale="90" zoomScaleNormal="100" zoomScaleSheetLayoutView="90" workbookViewId="0">
      <selection activeCell="A39" sqref="A39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0.5" style="98" customWidth="1"/>
    <col min="4" max="4" width="20.375" style="65" customWidth="1"/>
    <col min="5" max="5" width="9.625" style="65" customWidth="1"/>
    <col min="6" max="6" width="6.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2" t="s">
        <v>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0.25" customHeight="1" x14ac:dyDescent="0.2">
      <c r="A2" s="212" t="s">
        <v>190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0.25" customHeight="1" x14ac:dyDescent="0.2">
      <c r="A3" s="212" t="s">
        <v>38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20.25" customHeight="1" x14ac:dyDescent="0.2">
      <c r="A4" s="212" t="s">
        <v>191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3" t="s">
        <v>39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67" customFormat="1" ht="18" customHeight="1" x14ac:dyDescent="0.2">
      <c r="A7" s="208" t="s">
        <v>40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8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18" customHeight="1" x14ac:dyDescent="0.2">
      <c r="A10" s="221" t="s">
        <v>227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</row>
    <row r="11" spans="1:12" ht="19.5" customHeight="1" x14ac:dyDescent="0.2">
      <c r="A11" s="221" t="s">
        <v>192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3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6" t="s">
        <v>193</v>
      </c>
      <c r="B13" s="72"/>
      <c r="C13" s="99"/>
      <c r="D13" s="100"/>
      <c r="E13" s="73"/>
      <c r="F13" s="144"/>
      <c r="G13" s="147" t="s">
        <v>228</v>
      </c>
      <c r="H13" s="73"/>
      <c r="I13" s="73"/>
      <c r="J13" s="73"/>
      <c r="K13" s="74"/>
      <c r="L13" s="75" t="s">
        <v>230</v>
      </c>
    </row>
    <row r="14" spans="1:12" ht="15.75" x14ac:dyDescent="0.2">
      <c r="A14" s="76" t="s">
        <v>226</v>
      </c>
      <c r="B14" s="77"/>
      <c r="C14" s="101"/>
      <c r="D14" s="102"/>
      <c r="E14" s="78"/>
      <c r="F14" s="145"/>
      <c r="G14" s="148" t="s">
        <v>229</v>
      </c>
      <c r="H14" s="78"/>
      <c r="I14" s="78"/>
      <c r="J14" s="78"/>
      <c r="K14" s="79"/>
      <c r="L14" s="149" t="s">
        <v>194</v>
      </c>
    </row>
    <row r="15" spans="1:12" ht="15" x14ac:dyDescent="0.2">
      <c r="A15" s="224" t="s">
        <v>8</v>
      </c>
      <c r="B15" s="210"/>
      <c r="C15" s="210"/>
      <c r="D15" s="210"/>
      <c r="E15" s="210"/>
      <c r="F15" s="210"/>
      <c r="G15" s="225"/>
      <c r="H15" s="209" t="s">
        <v>9</v>
      </c>
      <c r="I15" s="210"/>
      <c r="J15" s="210"/>
      <c r="K15" s="210"/>
      <c r="L15" s="211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231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0" t="s">
        <v>195</v>
      </c>
      <c r="H17" s="85" t="s">
        <v>188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0" t="s">
        <v>196</v>
      </c>
      <c r="H18" s="85" t="s">
        <v>189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1" t="s">
        <v>197</v>
      </c>
      <c r="H19" s="85" t="s">
        <v>187</v>
      </c>
      <c r="I19" s="86"/>
      <c r="J19" s="86"/>
      <c r="K19" s="152">
        <v>120</v>
      </c>
      <c r="L19" s="153" t="s">
        <v>232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6" t="s">
        <v>42</v>
      </c>
      <c r="B21" s="206" t="s">
        <v>19</v>
      </c>
      <c r="C21" s="206" t="s">
        <v>43</v>
      </c>
      <c r="D21" s="206" t="s">
        <v>20</v>
      </c>
      <c r="E21" s="206" t="s">
        <v>21</v>
      </c>
      <c r="F21" s="206" t="s">
        <v>44</v>
      </c>
      <c r="G21" s="206" t="s">
        <v>22</v>
      </c>
      <c r="H21" s="206" t="s">
        <v>45</v>
      </c>
      <c r="I21" s="206" t="s">
        <v>46</v>
      </c>
      <c r="J21" s="206" t="s">
        <v>47</v>
      </c>
      <c r="K21" s="216" t="s">
        <v>48</v>
      </c>
      <c r="L21" s="228" t="s">
        <v>23</v>
      </c>
      <c r="M21" s="214" t="s">
        <v>56</v>
      </c>
      <c r="N21" s="215" t="s">
        <v>57</v>
      </c>
    </row>
    <row r="22" spans="1:14" s="95" customFormat="1" ht="13.5" customHeight="1" x14ac:dyDescent="0.2">
      <c r="A22" s="227"/>
      <c r="B22" s="207"/>
      <c r="C22" s="207"/>
      <c r="D22" s="207"/>
      <c r="E22" s="207"/>
      <c r="F22" s="207"/>
      <c r="G22" s="207"/>
      <c r="H22" s="207"/>
      <c r="I22" s="207"/>
      <c r="J22" s="207"/>
      <c r="K22" s="217"/>
      <c r="L22" s="229"/>
      <c r="M22" s="214"/>
      <c r="N22" s="215"/>
    </row>
    <row r="23" spans="1:14" ht="21.75" customHeight="1" x14ac:dyDescent="0.2">
      <c r="A23" s="160">
        <v>1</v>
      </c>
      <c r="B23" s="104">
        <v>96</v>
      </c>
      <c r="C23" s="104">
        <v>10115982274</v>
      </c>
      <c r="D23" s="105" t="s">
        <v>206</v>
      </c>
      <c r="E23" s="106" t="s">
        <v>207</v>
      </c>
      <c r="F23" s="96" t="s">
        <v>61</v>
      </c>
      <c r="G23" s="134" t="s">
        <v>208</v>
      </c>
      <c r="H23" s="179">
        <v>0.13035879629629629</v>
      </c>
      <c r="I23" s="179"/>
      <c r="J23" s="143">
        <f t="shared" ref="J23:J30" si="0">IFERROR($K$19*3600/(HOUR(H23)*3600+MINUTE(H23)*60+SECOND(H23)),"")</f>
        <v>38.355677883334813</v>
      </c>
      <c r="K23" s="97" t="s">
        <v>186</v>
      </c>
      <c r="L23" s="161"/>
      <c r="M23" s="103">
        <v>0.52470358796296301</v>
      </c>
      <c r="N23" s="173">
        <v>0.51249999999999596</v>
      </c>
    </row>
    <row r="24" spans="1:14" ht="21.75" customHeight="1" x14ac:dyDescent="0.2">
      <c r="A24" s="160">
        <v>2</v>
      </c>
      <c r="B24" s="104">
        <v>87</v>
      </c>
      <c r="C24" s="104">
        <v>10083676830</v>
      </c>
      <c r="D24" s="105" t="s">
        <v>198</v>
      </c>
      <c r="E24" s="106" t="s">
        <v>199</v>
      </c>
      <c r="F24" s="96" t="s">
        <v>61</v>
      </c>
      <c r="G24" s="134" t="s">
        <v>200</v>
      </c>
      <c r="H24" s="179">
        <v>0.13045138888888888</v>
      </c>
      <c r="I24" s="181">
        <f t="shared" ref="I24:I30" si="1">H24-$H$23</f>
        <v>9.2592592592588563E-5</v>
      </c>
      <c r="J24" s="143">
        <f t="shared" si="0"/>
        <v>38.328453553367048</v>
      </c>
      <c r="K24" s="97" t="s">
        <v>61</v>
      </c>
      <c r="L24" s="161"/>
      <c r="M24" s="103">
        <v>0.5149914351851852</v>
      </c>
      <c r="N24" s="173">
        <v>0.50277777777777399</v>
      </c>
    </row>
    <row r="25" spans="1:14" ht="21.75" customHeight="1" x14ac:dyDescent="0.2">
      <c r="A25" s="160">
        <v>3</v>
      </c>
      <c r="B25" s="104">
        <v>90</v>
      </c>
      <c r="C25" s="104">
        <v>10101760761</v>
      </c>
      <c r="D25" s="105" t="s">
        <v>201</v>
      </c>
      <c r="E25" s="106" t="s">
        <v>202</v>
      </c>
      <c r="F25" s="107" t="s">
        <v>61</v>
      </c>
      <c r="G25" s="134" t="s">
        <v>203</v>
      </c>
      <c r="H25" s="179">
        <v>0.13045138888888888</v>
      </c>
      <c r="I25" s="181">
        <f t="shared" si="1"/>
        <v>9.2592592592588563E-5</v>
      </c>
      <c r="J25" s="143">
        <f t="shared" si="0"/>
        <v>38.328453553367048</v>
      </c>
      <c r="K25" s="97" t="s">
        <v>61</v>
      </c>
      <c r="L25" s="162"/>
      <c r="M25" s="103">
        <v>0.47557743055555557</v>
      </c>
      <c r="N25" s="173">
        <v>0.46319444444444402</v>
      </c>
    </row>
    <row r="26" spans="1:14" ht="21.75" customHeight="1" x14ac:dyDescent="0.2">
      <c r="A26" s="160">
        <v>4</v>
      </c>
      <c r="B26" s="104">
        <v>93</v>
      </c>
      <c r="C26" s="104"/>
      <c r="D26" s="105" t="s">
        <v>216</v>
      </c>
      <c r="E26" s="106" t="s">
        <v>217</v>
      </c>
      <c r="F26" s="107" t="s">
        <v>169</v>
      </c>
      <c r="G26" s="134" t="s">
        <v>208</v>
      </c>
      <c r="H26" s="179">
        <v>0.13050925925925924</v>
      </c>
      <c r="I26" s="181">
        <f t="shared" si="1"/>
        <v>1.5046296296294948E-4</v>
      </c>
      <c r="J26" s="143">
        <f t="shared" si="0"/>
        <v>38.311457963816956</v>
      </c>
      <c r="K26" s="97" t="s">
        <v>61</v>
      </c>
      <c r="L26" s="161"/>
      <c r="M26" s="103">
        <v>0.50898958333333333</v>
      </c>
      <c r="N26" s="173">
        <v>0.49652777777777501</v>
      </c>
    </row>
    <row r="27" spans="1:14" ht="21.75" customHeight="1" x14ac:dyDescent="0.2">
      <c r="A27" s="160">
        <v>5</v>
      </c>
      <c r="B27" s="104">
        <v>88</v>
      </c>
      <c r="C27" s="104"/>
      <c r="D27" s="105" t="s">
        <v>212</v>
      </c>
      <c r="E27" s="106" t="s">
        <v>213</v>
      </c>
      <c r="F27" s="96" t="s">
        <v>61</v>
      </c>
      <c r="G27" s="134" t="s">
        <v>200</v>
      </c>
      <c r="H27" s="179">
        <v>0.13059027777777779</v>
      </c>
      <c r="I27" s="181">
        <f t="shared" si="1"/>
        <v>2.3148148148149916E-4</v>
      </c>
      <c r="J27" s="143">
        <f t="shared" si="0"/>
        <v>38.287689444296731</v>
      </c>
      <c r="K27" s="97" t="s">
        <v>61</v>
      </c>
      <c r="L27" s="161"/>
      <c r="M27" s="103">
        <v>0.52706354166666669</v>
      </c>
      <c r="N27" s="173">
        <v>0.51458333333332895</v>
      </c>
    </row>
    <row r="28" spans="1:14" ht="21.75" customHeight="1" x14ac:dyDescent="0.2">
      <c r="A28" s="160">
        <v>6</v>
      </c>
      <c r="B28" s="104">
        <v>97</v>
      </c>
      <c r="C28" s="104">
        <v>10101332850</v>
      </c>
      <c r="D28" s="105" t="s">
        <v>209</v>
      </c>
      <c r="E28" s="106" t="s">
        <v>210</v>
      </c>
      <c r="F28" s="96" t="s">
        <v>61</v>
      </c>
      <c r="G28" s="134" t="s">
        <v>211</v>
      </c>
      <c r="H28" s="179">
        <v>0.13062499999999999</v>
      </c>
      <c r="I28" s="181">
        <f t="shared" si="1"/>
        <v>2.6620370370369906E-4</v>
      </c>
      <c r="J28" s="143">
        <f t="shared" si="0"/>
        <v>38.277511961722489</v>
      </c>
      <c r="K28" s="97" t="s">
        <v>61</v>
      </c>
      <c r="L28" s="161"/>
      <c r="M28" s="103">
        <v>0.5216108796296296</v>
      </c>
      <c r="N28" s="173">
        <v>0.50902777777777397</v>
      </c>
    </row>
    <row r="29" spans="1:14" ht="21.75" customHeight="1" x14ac:dyDescent="0.2">
      <c r="A29" s="160">
        <v>7</v>
      </c>
      <c r="B29" s="104">
        <v>91</v>
      </c>
      <c r="C29" s="104">
        <v>10055773869</v>
      </c>
      <c r="D29" s="105" t="s">
        <v>204</v>
      </c>
      <c r="E29" s="106" t="s">
        <v>205</v>
      </c>
      <c r="F29" s="107" t="s">
        <v>61</v>
      </c>
      <c r="G29" s="134" t="s">
        <v>203</v>
      </c>
      <c r="H29" s="179">
        <v>0.13076388888888887</v>
      </c>
      <c r="I29" s="181">
        <f t="shared" si="1"/>
        <v>4.050925925925819E-4</v>
      </c>
      <c r="J29" s="143">
        <f t="shared" si="0"/>
        <v>38.236856080722255</v>
      </c>
      <c r="K29" s="97" t="s">
        <v>61</v>
      </c>
      <c r="L29" s="161"/>
      <c r="M29" s="103">
        <v>0.49808935185185188</v>
      </c>
      <c r="N29" s="173">
        <v>0.485416666666664</v>
      </c>
    </row>
    <row r="30" spans="1:14" ht="21.75" customHeight="1" x14ac:dyDescent="0.2">
      <c r="A30" s="160">
        <v>8</v>
      </c>
      <c r="B30" s="104">
        <v>89</v>
      </c>
      <c r="C30" s="104"/>
      <c r="D30" s="105" t="s">
        <v>214</v>
      </c>
      <c r="E30" s="106" t="s">
        <v>215</v>
      </c>
      <c r="F30" s="107" t="s">
        <v>61</v>
      </c>
      <c r="G30" s="134" t="s">
        <v>200</v>
      </c>
      <c r="H30" s="179">
        <v>0.13076388888888887</v>
      </c>
      <c r="I30" s="181">
        <f t="shared" si="1"/>
        <v>4.050925925925819E-4</v>
      </c>
      <c r="J30" s="143">
        <f t="shared" si="0"/>
        <v>38.236856080722255</v>
      </c>
      <c r="K30" s="97" t="s">
        <v>61</v>
      </c>
      <c r="L30" s="161"/>
      <c r="M30" s="103">
        <v>0.48635578703703702</v>
      </c>
      <c r="N30" s="173">
        <v>0.47361111111110998</v>
      </c>
    </row>
    <row r="31" spans="1:14" ht="21.75" customHeight="1" x14ac:dyDescent="0.2">
      <c r="A31" s="160">
        <v>9</v>
      </c>
      <c r="B31" s="104">
        <v>94</v>
      </c>
      <c r="C31" s="104"/>
      <c r="D31" s="105" t="s">
        <v>218</v>
      </c>
      <c r="E31" s="106" t="s">
        <v>219</v>
      </c>
      <c r="F31" s="107" t="s">
        <v>168</v>
      </c>
      <c r="G31" s="134" t="s">
        <v>208</v>
      </c>
      <c r="H31" s="179">
        <v>0.13090277777777778</v>
      </c>
      <c r="I31" s="181">
        <f t="shared" ref="I31:I33" si="2">H31-$H$23</f>
        <v>5.439814814814925E-4</v>
      </c>
      <c r="J31" s="143">
        <f t="shared" ref="J31:J33" si="3">IFERROR($K$19*3600/(HOUR(H31)*3600+MINUTE(H31)*60+SECOND(H31)),"")</f>
        <v>38.196286472148543</v>
      </c>
      <c r="K31" s="97" t="s">
        <v>61</v>
      </c>
      <c r="L31" s="161"/>
      <c r="M31" s="103"/>
      <c r="N31" s="173"/>
    </row>
    <row r="32" spans="1:14" ht="21.75" customHeight="1" x14ac:dyDescent="0.2">
      <c r="A32" s="160">
        <v>10</v>
      </c>
      <c r="B32" s="104">
        <v>95</v>
      </c>
      <c r="C32" s="104"/>
      <c r="D32" s="105" t="s">
        <v>220</v>
      </c>
      <c r="E32" s="106" t="s">
        <v>221</v>
      </c>
      <c r="F32" s="107" t="s">
        <v>169</v>
      </c>
      <c r="G32" s="134" t="s">
        <v>208</v>
      </c>
      <c r="H32" s="179">
        <v>0.13423611111111111</v>
      </c>
      <c r="I32" s="181">
        <f t="shared" si="2"/>
        <v>3.8773148148148195E-3</v>
      </c>
      <c r="J32" s="143">
        <f t="shared" si="3"/>
        <v>37.247801345059493</v>
      </c>
      <c r="K32" s="97" t="s">
        <v>61</v>
      </c>
      <c r="L32" s="161"/>
      <c r="M32" s="103"/>
      <c r="N32" s="173"/>
    </row>
    <row r="33" spans="1:14" ht="21.75" customHeight="1" thickBot="1" x14ac:dyDescent="0.25">
      <c r="A33" s="163">
        <v>11</v>
      </c>
      <c r="B33" s="164">
        <v>92</v>
      </c>
      <c r="C33" s="164"/>
      <c r="D33" s="165" t="s">
        <v>222</v>
      </c>
      <c r="E33" s="166" t="s">
        <v>223</v>
      </c>
      <c r="F33" s="174" t="s">
        <v>168</v>
      </c>
      <c r="G33" s="167" t="s">
        <v>208</v>
      </c>
      <c r="H33" s="180">
        <v>0.13568287037037038</v>
      </c>
      <c r="I33" s="182">
        <f t="shared" si="2"/>
        <v>5.3240740740740922E-3</v>
      </c>
      <c r="J33" s="168">
        <f t="shared" si="3"/>
        <v>36.850635502857628</v>
      </c>
      <c r="K33" s="169" t="s">
        <v>61</v>
      </c>
      <c r="L33" s="170"/>
      <c r="M33" s="103">
        <v>0.5342844907407408</v>
      </c>
      <c r="N33" s="173">
        <v>0.52152777777777304</v>
      </c>
    </row>
    <row r="34" spans="1:14" ht="6.75" customHeight="1" thickTop="1" thickBot="1" x14ac:dyDescent="0.25">
      <c r="A34" s="154"/>
      <c r="B34" s="155"/>
      <c r="C34" s="155"/>
      <c r="D34" s="156"/>
      <c r="E34" s="157"/>
      <c r="F34" s="108"/>
      <c r="G34" s="158"/>
      <c r="H34" s="159"/>
      <c r="I34" s="159"/>
      <c r="J34" s="159"/>
      <c r="K34" s="159"/>
      <c r="L34" s="159"/>
    </row>
    <row r="35" spans="1:14" ht="15.75" thickTop="1" x14ac:dyDescent="0.2">
      <c r="A35" s="203" t="s">
        <v>49</v>
      </c>
      <c r="B35" s="204"/>
      <c r="C35" s="204"/>
      <c r="D35" s="204"/>
      <c r="E35" s="204"/>
      <c r="F35" s="204"/>
      <c r="G35" s="204" t="s">
        <v>50</v>
      </c>
      <c r="H35" s="204"/>
      <c r="I35" s="204"/>
      <c r="J35" s="204"/>
      <c r="K35" s="204"/>
      <c r="L35" s="205"/>
    </row>
    <row r="36" spans="1:14" x14ac:dyDescent="0.2">
      <c r="A36" s="171" t="s">
        <v>233</v>
      </c>
      <c r="B36" s="110"/>
      <c r="C36" s="111"/>
      <c r="D36" s="110"/>
      <c r="E36" s="112"/>
      <c r="F36" s="113"/>
      <c r="G36" s="114" t="s">
        <v>176</v>
      </c>
      <c r="H36" s="172">
        <v>4</v>
      </c>
      <c r="I36" s="116"/>
      <c r="J36" s="117"/>
      <c r="K36" s="135" t="s">
        <v>184</v>
      </c>
      <c r="L36" s="119">
        <f>COUNTIF(F23:F33,"ЗМС")</f>
        <v>0</v>
      </c>
    </row>
    <row r="37" spans="1:14" x14ac:dyDescent="0.2">
      <c r="A37" s="171" t="s">
        <v>234</v>
      </c>
      <c r="B37" s="110"/>
      <c r="C37" s="120"/>
      <c r="D37" s="110"/>
      <c r="E37" s="121"/>
      <c r="F37" s="122"/>
      <c r="G37" s="123" t="s">
        <v>177</v>
      </c>
      <c r="H37" s="115">
        <f>H38+H43</f>
        <v>11</v>
      </c>
      <c r="I37" s="124"/>
      <c r="J37" s="125"/>
      <c r="K37" s="135" t="s">
        <v>185</v>
      </c>
      <c r="L37" s="119">
        <f>COUNTIF(F23:F33,"МСМК")</f>
        <v>0</v>
      </c>
    </row>
    <row r="38" spans="1:14" x14ac:dyDescent="0.2">
      <c r="A38" s="171" t="s">
        <v>235</v>
      </c>
      <c r="B38" s="110"/>
      <c r="C38" s="126"/>
      <c r="D38" s="110"/>
      <c r="E38" s="121"/>
      <c r="F38" s="122"/>
      <c r="G38" s="123" t="s">
        <v>178</v>
      </c>
      <c r="H38" s="115">
        <f>H39+H40+H41+H42</f>
        <v>11</v>
      </c>
      <c r="I38" s="124"/>
      <c r="J38" s="125"/>
      <c r="K38" s="135" t="s">
        <v>186</v>
      </c>
      <c r="L38" s="119">
        <f>COUNTIF(F23:F33,"МС")</f>
        <v>0</v>
      </c>
    </row>
    <row r="39" spans="1:14" x14ac:dyDescent="0.2">
      <c r="A39" s="171" t="s">
        <v>225</v>
      </c>
      <c r="B39" s="110"/>
      <c r="C39" s="126"/>
      <c r="D39" s="110"/>
      <c r="E39" s="121"/>
      <c r="F39" s="122"/>
      <c r="G39" s="123" t="s">
        <v>179</v>
      </c>
      <c r="H39" s="115">
        <f>COUNT(A23:A141)</f>
        <v>11</v>
      </c>
      <c r="I39" s="124"/>
      <c r="J39" s="125"/>
      <c r="K39" s="118" t="s">
        <v>61</v>
      </c>
      <c r="L39" s="119">
        <f>COUNTIF(F23:F33,"КМС")</f>
        <v>7</v>
      </c>
    </row>
    <row r="40" spans="1:14" x14ac:dyDescent="0.2">
      <c r="A40" s="109"/>
      <c r="B40" s="110"/>
      <c r="C40" s="126"/>
      <c r="D40" s="110"/>
      <c r="E40" s="121"/>
      <c r="F40" s="122"/>
      <c r="G40" s="123" t="s">
        <v>180</v>
      </c>
      <c r="H40" s="115">
        <f>COUNTIF(A23:A140,"ЛИМ")</f>
        <v>0</v>
      </c>
      <c r="I40" s="124"/>
      <c r="J40" s="125"/>
      <c r="K40" s="118" t="s">
        <v>170</v>
      </c>
      <c r="L40" s="119">
        <f>COUNTIF(F23:F33,"1 СР")</f>
        <v>0</v>
      </c>
    </row>
    <row r="41" spans="1:14" x14ac:dyDescent="0.2">
      <c r="A41" s="109"/>
      <c r="B41" s="110"/>
      <c r="C41" s="110"/>
      <c r="D41" s="110"/>
      <c r="E41" s="121"/>
      <c r="F41" s="122"/>
      <c r="G41" s="123" t="s">
        <v>181</v>
      </c>
      <c r="H41" s="115">
        <f>COUNTIF(A23:A140,"НФ")</f>
        <v>0</v>
      </c>
      <c r="I41" s="124"/>
      <c r="J41" s="125"/>
      <c r="K41" s="118" t="s">
        <v>169</v>
      </c>
      <c r="L41" s="119">
        <f>COUNTIF(F23:F33,"2 СР")</f>
        <v>2</v>
      </c>
    </row>
    <row r="42" spans="1:14" x14ac:dyDescent="0.2">
      <c r="A42" s="109"/>
      <c r="B42" s="110"/>
      <c r="C42" s="110"/>
      <c r="D42" s="110"/>
      <c r="E42" s="121"/>
      <c r="F42" s="122"/>
      <c r="G42" s="123" t="s">
        <v>182</v>
      </c>
      <c r="H42" s="115">
        <f>COUNTIF(A23:A140,"ДСКВ")</f>
        <v>0</v>
      </c>
      <c r="I42" s="124"/>
      <c r="J42" s="125"/>
      <c r="K42" s="118" t="s">
        <v>168</v>
      </c>
      <c r="L42" s="119">
        <f>COUNTIF(F23:F34,"3 СР")</f>
        <v>2</v>
      </c>
    </row>
    <row r="43" spans="1:14" x14ac:dyDescent="0.2">
      <c r="A43" s="109"/>
      <c r="B43" s="110"/>
      <c r="C43" s="110"/>
      <c r="D43" s="110"/>
      <c r="E43" s="127"/>
      <c r="F43" s="128"/>
      <c r="G43" s="123" t="s">
        <v>183</v>
      </c>
      <c r="H43" s="115">
        <f>COUNTIF(A23:A140,"НС")</f>
        <v>0</v>
      </c>
      <c r="I43" s="129"/>
      <c r="J43" s="130"/>
      <c r="K43" s="135"/>
      <c r="L43" s="136"/>
    </row>
    <row r="44" spans="1:14" x14ac:dyDescent="0.2">
      <c r="A44" s="177"/>
      <c r="B44" s="175"/>
      <c r="C44" s="175"/>
      <c r="D44" s="176"/>
      <c r="E44" s="178"/>
      <c r="F44" s="137"/>
      <c r="G44" s="137"/>
      <c r="H44" s="138"/>
      <c r="I44" s="139"/>
      <c r="J44" s="140"/>
      <c r="K44" s="137"/>
      <c r="L44" s="131"/>
    </row>
    <row r="45" spans="1:14" ht="15.75" x14ac:dyDescent="0.2">
      <c r="A45" s="234" t="s">
        <v>51</v>
      </c>
      <c r="B45" s="230"/>
      <c r="C45" s="230"/>
      <c r="D45" s="230"/>
      <c r="E45" s="230" t="s">
        <v>52</v>
      </c>
      <c r="F45" s="230"/>
      <c r="G45" s="230"/>
      <c r="H45" s="230" t="s">
        <v>53</v>
      </c>
      <c r="I45" s="230"/>
      <c r="J45" s="230" t="s">
        <v>224</v>
      </c>
      <c r="K45" s="230"/>
      <c r="L45" s="232"/>
    </row>
    <row r="46" spans="1:14" x14ac:dyDescent="0.2">
      <c r="A46" s="237"/>
      <c r="B46" s="238"/>
      <c r="C46" s="238"/>
      <c r="D46" s="238"/>
      <c r="E46" s="238"/>
      <c r="F46" s="231"/>
      <c r="G46" s="231"/>
      <c r="H46" s="231"/>
      <c r="I46" s="231"/>
      <c r="J46" s="231"/>
      <c r="K46" s="231"/>
      <c r="L46" s="233"/>
    </row>
    <row r="47" spans="1:14" x14ac:dyDescent="0.2">
      <c r="A47" s="132"/>
      <c r="B47" s="141"/>
      <c r="C47" s="141"/>
      <c r="D47" s="141"/>
      <c r="E47" s="142"/>
      <c r="F47" s="141"/>
      <c r="G47" s="141"/>
      <c r="H47" s="138"/>
      <c r="I47" s="138"/>
      <c r="J47" s="141"/>
      <c r="K47" s="141"/>
      <c r="L47" s="133"/>
    </row>
    <row r="48" spans="1:14" x14ac:dyDescent="0.2">
      <c r="A48" s="132"/>
      <c r="B48" s="141"/>
      <c r="C48" s="141"/>
      <c r="D48" s="141"/>
      <c r="E48" s="142"/>
      <c r="F48" s="141"/>
      <c r="G48" s="141"/>
      <c r="H48" s="138"/>
      <c r="I48" s="138"/>
      <c r="J48" s="141"/>
      <c r="K48" s="141"/>
      <c r="L48" s="133"/>
    </row>
    <row r="49" spans="1:12" x14ac:dyDescent="0.2">
      <c r="A49" s="237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9"/>
    </row>
    <row r="50" spans="1:12" x14ac:dyDescent="0.2">
      <c r="A50" s="237"/>
      <c r="B50" s="238"/>
      <c r="C50" s="238"/>
      <c r="D50" s="238"/>
      <c r="E50" s="238"/>
      <c r="F50" s="240"/>
      <c r="G50" s="240"/>
      <c r="H50" s="240"/>
      <c r="I50" s="240"/>
      <c r="J50" s="240"/>
      <c r="K50" s="240"/>
      <c r="L50" s="241"/>
    </row>
    <row r="51" spans="1:12" ht="15" customHeight="1" thickBot="1" x14ac:dyDescent="0.25">
      <c r="A51" s="235"/>
      <c r="B51" s="236"/>
      <c r="C51" s="236"/>
      <c r="D51" s="236"/>
      <c r="E51" s="231" t="str">
        <f>G17</f>
        <v>ЖЕРЕБЦОВА М.С. (ВК, г. ЧИТА)</v>
      </c>
      <c r="F51" s="231"/>
      <c r="G51" s="231"/>
      <c r="H51" s="231" t="str">
        <f>G18</f>
        <v>КЛЮЧНИКОВА О.А. (ВК, г. ЧИТА)</v>
      </c>
      <c r="I51" s="231"/>
      <c r="J51" s="231" t="str">
        <f>G19</f>
        <v>СТАРОДУБЦЕВ А. Ю. (ВК, г. ХАБАРОВСК)</v>
      </c>
      <c r="K51" s="231"/>
      <c r="L51" s="233"/>
    </row>
    <row r="52" spans="1:12" ht="13.5" thickTop="1" x14ac:dyDescent="0.2"/>
  </sheetData>
  <sortState ref="A23:U120">
    <sortCondition ref="A23:A120"/>
  </sortState>
  <mergeCells count="41">
    <mergeCell ref="H45:I45"/>
    <mergeCell ref="H51:I51"/>
    <mergeCell ref="J45:L45"/>
    <mergeCell ref="J51:L51"/>
    <mergeCell ref="A45:D45"/>
    <mergeCell ref="A51:D51"/>
    <mergeCell ref="E45:G45"/>
    <mergeCell ref="E51:G51"/>
    <mergeCell ref="A46:E46"/>
    <mergeCell ref="F46:L46"/>
    <mergeCell ref="A49:E49"/>
    <mergeCell ref="F49:L49"/>
    <mergeCell ref="A50:E50"/>
    <mergeCell ref="F50:L50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35:F35"/>
    <mergeCell ref="G35:L35"/>
    <mergeCell ref="I21:I22"/>
    <mergeCell ref="J21:J22"/>
    <mergeCell ref="A7:L7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2021-10-12T08:17:30Z</dcterms:modified>
</cp:coreProperties>
</file>