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Ю'!$21:$21</definedName>
    <definedName name="_xlnm.Print_Area" localSheetId="0">'итог Ю'!$A$1:$L$67</definedName>
  </definedNames>
  <calcPr calcId="152511"/>
</workbook>
</file>

<file path=xl/calcChain.xml><?xml version="1.0" encoding="utf-8"?>
<calcChain xmlns="http://schemas.openxmlformats.org/spreadsheetml/2006/main"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22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23" i="83"/>
  <c r="H67" i="83"/>
  <c r="I57" i="83"/>
  <c r="I56" i="83"/>
  <c r="I59" i="83"/>
  <c r="I58" i="83"/>
  <c r="I55" i="83"/>
  <c r="I54" i="83"/>
  <c r="I53" i="83" s="1"/>
  <c r="J67" i="83" l="1"/>
  <c r="E67" i="83"/>
  <c r="L54" i="83" l="1"/>
  <c r="J46" i="83"/>
  <c r="J48" i="83"/>
  <c r="J47" i="83" l="1"/>
  <c r="J49" i="83"/>
  <c r="L56" i="83"/>
  <c r="L55" i="83"/>
  <c r="L53" i="83"/>
  <c r="L52" i="83"/>
  <c r="L58" i="83"/>
  <c r="L57" i="83"/>
</calcChain>
</file>

<file path=xl/sharedStrings.xml><?xml version="1.0" encoding="utf-8"?>
<sst xmlns="http://schemas.openxmlformats.org/spreadsheetml/2006/main" count="194" uniqueCount="127">
  <si>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</si>
  <si>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</si>
  <si>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</si>
  <si>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</si>
  <si>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</si>
  <si>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</si>
  <si>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</si>
  <si>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</si>
  <si>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</si>
  <si>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</si>
  <si>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</si>
  <si>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</si>
  <si>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</si>
  <si>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</si>
  <si>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</si>
  <si>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</si>
  <si>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</si>
  <si>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</si>
  <si>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КМС</t>
  </si>
  <si>
    <t>МС</t>
  </si>
  <si>
    <t>Удмуртская Республика</t>
  </si>
  <si>
    <t>Федерация велосипедного спорта Удмуртской Республики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</si>
  <si>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</si>
  <si>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</si>
  <si>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</si>
  <si>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</si>
  <si>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</si>
  <si>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</si>
  <si>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</si>
  <si>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</si>
  <si>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</si>
  <si>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</si>
  <si>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</si>
  <si>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НФ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</si>
  <si>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</si>
  <si>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</si>
  <si>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</si>
  <si>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</si>
  <si>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</si>
  <si>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</si>
  <si>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</si>
  <si>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</si>
  <si>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</si>
  <si>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</si>
  <si>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</si>
  <si>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</si>
  <si>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</si>
  <si>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</si>
  <si>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</si>
  <si>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</si>
  <si>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Управление по физической культуре, спорту и молодежной политике Администрации города Ижевска</t>
  </si>
  <si>
    <t>Юноши 15-16 лет</t>
  </si>
  <si>
    <t>№ ЕКП 2022: 5087</t>
  </si>
  <si>
    <t>БЛИНОВ А.О.(1к,Ижевск)</t>
  </si>
  <si>
    <t>РЕШЕТНИКОВА М.Д.(1К,Ижевск)</t>
  </si>
  <si>
    <t>ОНИКОВА Я.Б.(1к,Ижевск)</t>
  </si>
  <si>
    <t>Якимов Даниил</t>
  </si>
  <si>
    <t>04.03.2006</t>
  </si>
  <si>
    <t>Колоколов Максим</t>
  </si>
  <si>
    <t>01.05.2007</t>
  </si>
  <si>
    <t>Оренбургская область</t>
  </si>
  <si>
    <t>Бондаренко Александр</t>
  </si>
  <si>
    <t>16.03.2007</t>
  </si>
  <si>
    <t>Новиков Егор</t>
  </si>
  <si>
    <t>17.01.2007</t>
  </si>
  <si>
    <t>Вахрушев Матвей</t>
  </si>
  <si>
    <t>18.04.2007</t>
  </si>
  <si>
    <t>Зубченко Георгий</t>
  </si>
  <si>
    <t>21.04.2007</t>
  </si>
  <si>
    <t>Костылев Максим</t>
  </si>
  <si>
    <t>26.02.2007</t>
  </si>
  <si>
    <t>Бойчук Всеволод</t>
  </si>
  <si>
    <t>21.07.2007</t>
  </si>
  <si>
    <t>Дулесов Егор</t>
  </si>
  <si>
    <t>31.01.2007</t>
  </si>
  <si>
    <t>Зыков Николай</t>
  </si>
  <si>
    <t>12.10.2007</t>
  </si>
  <si>
    <t>Новосибирская область</t>
  </si>
  <si>
    <t>Скурлыгин Илья</t>
  </si>
  <si>
    <t>31.08.2007</t>
  </si>
  <si>
    <t>Фазиахметов Артем</t>
  </si>
  <si>
    <t>20.09.2006</t>
  </si>
  <si>
    <t>Калабин Алексей</t>
  </si>
  <si>
    <t>13.12.2007</t>
  </si>
  <si>
    <t>Иванов Глеб</t>
  </si>
  <si>
    <t>30.11.2006</t>
  </si>
  <si>
    <t>Петров Даниил</t>
  </si>
  <si>
    <t>15.12.2007</t>
  </si>
  <si>
    <t>Акимов Лев</t>
  </si>
  <si>
    <t>26.07.2007</t>
  </si>
  <si>
    <t>Жигалов Родион</t>
  </si>
  <si>
    <t>06.10.2006</t>
  </si>
  <si>
    <t>Шабалин Александр</t>
  </si>
  <si>
    <t>22.03.2007</t>
  </si>
  <si>
    <t>Габдрахманов Салават</t>
  </si>
  <si>
    <t>13.07.2006</t>
  </si>
  <si>
    <t>Ефимов Александр</t>
  </si>
  <si>
    <t>24.10.2007</t>
  </si>
  <si>
    <t>Григорьев Ярослав</t>
  </si>
  <si>
    <t>01.06.2007</t>
  </si>
  <si>
    <t>Литвин Даниил</t>
  </si>
  <si>
    <t>15.07.2007</t>
  </si>
  <si>
    <t>Азябин Александр</t>
  </si>
  <si>
    <t>14.01.2006</t>
  </si>
  <si>
    <t>Иванов Дмитрий</t>
  </si>
  <si>
    <t>05.07.2006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</si>
  <si>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06 ИЮНЯ 2022 ГОДА</t>
    </r>
  </si>
  <si>
    <t>№ ВРВС: 0080601611Я</t>
  </si>
  <si>
    <t>НАЧАЛО ГОНКИ: 14ч 00м</t>
  </si>
  <si>
    <t>ОКОНЧАНИЕ ГОНКИ: 15ч 40м</t>
  </si>
  <si>
    <t>4,5/10</t>
  </si>
  <si>
    <t>ДИСТАНЦИЯ: ДЛИНА КРУГА/КРУГОВ</t>
  </si>
  <si>
    <t>Осадки:</t>
  </si>
  <si>
    <t>Температура: +22</t>
  </si>
  <si>
    <t>Влажность: 40%</t>
  </si>
  <si>
    <t>Ветер: 2 м/с</t>
  </si>
  <si>
    <t>Хабипов Дамир</t>
  </si>
  <si>
    <t>22.06.2006</t>
  </si>
  <si>
    <t>Республика Татарстан</t>
  </si>
  <si>
    <t>Сибагатуллин Аяз</t>
  </si>
  <si>
    <t>07.01.2007</t>
  </si>
  <si>
    <t>Минибаев Айнур</t>
  </si>
  <si>
    <t>07.05.2007</t>
  </si>
  <si>
    <t>Чепайкин Илья</t>
  </si>
  <si>
    <t>08.03.2007</t>
  </si>
  <si>
    <t xml:space="preserve">НАЗВАНИЕ ТРАССЫ / РЕГ. НОМЕР: </t>
  </si>
  <si>
    <t>Шоссе - групповая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</si>
</sst>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&quot; км&quot;"/>
    <numFmt numFmtId="166" formatCode="h:mm:ss.0"/>
    <numFmt numFmtId="167" formatCode="h:mm:ss.00"/>
    <numFmt numFmtId="168" formatCode="hh:mm:ss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0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7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68" fontId="10" fillId="0" borderId="40" xfId="0" applyNumberFormat="1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336176</xdr:colOff>
      <xdr:row>2</xdr:row>
      <xdr:rowOff>54429</xdr:rowOff>
    </xdr:from>
    <xdr:to>
      <xdr:col>3</xdr:col>
      <xdr:colOff>383342</xdr:colOff>
      <xdr:row>5</xdr:row>
      <xdr:rowOff>13607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76" y="598715"/>
          <a:ext cx="89080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40822</xdr:colOff>
      <xdr:row>2</xdr:row>
      <xdr:rowOff>40820</xdr:rowOff>
    </xdr:from>
    <xdr:to>
      <xdr:col>2</xdr:col>
      <xdr:colOff>129844</xdr:colOff>
      <xdr:row>5</xdr:row>
      <xdr:rowOff>27214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585106"/>
          <a:ext cx="1041522" cy="598715"/>
        </a:xfrm>
        <a:prstGeom prst="rect">
          <a:avLst/>
        </a:prstGeom>
      </xdr:spPr>
    </xdr:pic>
    <xdr:clientData/>
  </xdr:twoCellAnchor>
  <xdr:oneCellAnchor>
    <xdr:from>
      <xdr:col>11</xdr:col>
      <xdr:colOff>163286</xdr:colOff>
      <xdr:row>2</xdr:row>
      <xdr:rowOff>13607</xdr:rowOff>
    </xdr:from>
    <xdr:ext cx="748391" cy="787100"/>
    <xdr:pic>
      <xdr:nvPicPr>
        <xdr:cNvPr id="4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697" r="11756" b="41806"/>
        <a:stretch/>
      </xdr:blipFill>
      <xdr:spPr>
        <a:xfrm>
          <a:off x="10014857" y="557893"/>
          <a:ext cx="748391" cy="787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68"/>
  <sheetViews>
    <sheetView tabSelected="1" view="pageBreakPreview" topLeftCell="A27" zoomScale="70" zoomScaleNormal="90" zoomScaleSheetLayoutView="70" workbookViewId="0">
      <selection activeCell="H46" sqref="H46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9.85546875" style="7" customWidth="1"/>
    <col min="9" max="9" width="13.8554687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3" ht="21.75" customHeight="1" x14ac:dyDescent="0.2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23" ht="21.75" customHeight="1" x14ac:dyDescent="0.2">
      <c r="A3" s="121" t="s">
        <v>12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23" ht="21.75" customHeight="1" x14ac:dyDescent="0.2">
      <c r="A4" s="121" t="s">
        <v>21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23" ht="5.25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23" s="9" customFormat="1" ht="28.5" x14ac:dyDescent="0.2">
      <c r="A6" s="123" t="s">
        <v>17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8"/>
      <c r="N6" s="8"/>
      <c r="W6"/>
    </row>
    <row r="7" spans="1:23" s="9" customFormat="1" ht="19.5" customHeight="1" x14ac:dyDescent="0.2">
      <c r="A7" s="124" t="s">
        <v>22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8"/>
      <c r="N7" s="8"/>
    </row>
    <row r="8" spans="1:23" s="9" customFormat="1" ht="7.5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8"/>
      <c r="N8" s="8"/>
    </row>
    <row r="9" spans="1:23" ht="19.5" customHeight="1" thickTop="1" x14ac:dyDescent="0.2">
      <c r="A9" s="125" t="s">
        <v>30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23" ht="18" customHeight="1" x14ac:dyDescent="0.2">
      <c r="A10" s="118" t="s">
        <v>126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23" ht="19.5" customHeight="1" x14ac:dyDescent="0.2">
      <c r="A11" s="118" t="s">
        <v>51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23" ht="15.75" x14ac:dyDescent="0.2">
      <c r="A12" s="5" t="s">
        <v>32</v>
      </c>
      <c r="B12" s="10"/>
      <c r="C12" s="10"/>
      <c r="D12" s="11"/>
      <c r="E12" s="12"/>
      <c r="F12" s="12"/>
      <c r="G12" s="13" t="s">
        <v>108</v>
      </c>
      <c r="H12" s="12"/>
      <c r="I12" s="14"/>
      <c r="J12" s="14"/>
      <c r="K12" s="1"/>
      <c r="L12" s="2" t="s">
        <v>107</v>
      </c>
    </row>
    <row r="13" spans="1:23" ht="15.75" x14ac:dyDescent="0.2">
      <c r="A13" s="15" t="s">
        <v>106</v>
      </c>
      <c r="B13" s="16"/>
      <c r="C13" s="16"/>
      <c r="D13" s="17"/>
      <c r="E13" s="17"/>
      <c r="F13" s="17"/>
      <c r="G13" s="18" t="s">
        <v>109</v>
      </c>
      <c r="H13" s="17"/>
      <c r="I13" s="19"/>
      <c r="J13" s="19"/>
      <c r="K13" s="3"/>
      <c r="L13" s="4" t="s">
        <v>52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28" t="s">
        <v>11</v>
      </c>
      <c r="B15" s="129"/>
      <c r="C15" s="129"/>
      <c r="D15" s="129"/>
      <c r="E15" s="129"/>
      <c r="F15" s="129"/>
      <c r="G15" s="130"/>
      <c r="H15" s="131" t="s">
        <v>1</v>
      </c>
      <c r="I15" s="129"/>
      <c r="J15" s="129"/>
      <c r="K15" s="129"/>
      <c r="L15" s="132"/>
    </row>
    <row r="16" spans="1:23" ht="15" x14ac:dyDescent="0.2">
      <c r="A16" s="25" t="s">
        <v>24</v>
      </c>
      <c r="B16" s="26"/>
      <c r="C16" s="26"/>
      <c r="D16" s="27"/>
      <c r="E16" s="28"/>
      <c r="F16" s="27"/>
      <c r="G16" s="29"/>
      <c r="H16" s="30" t="s">
        <v>125</v>
      </c>
      <c r="I16" s="31"/>
      <c r="J16" s="31"/>
      <c r="K16" s="49"/>
      <c r="L16" s="32"/>
    </row>
    <row r="17" spans="1:14" ht="15" x14ac:dyDescent="0.2">
      <c r="A17" s="25" t="s">
        <v>25</v>
      </c>
      <c r="B17" s="49"/>
      <c r="C17" s="49"/>
      <c r="D17" s="33"/>
      <c r="F17" s="33"/>
      <c r="G17" s="102" t="s">
        <v>55</v>
      </c>
      <c r="H17" s="30" t="s">
        <v>2</v>
      </c>
      <c r="I17" s="31"/>
      <c r="J17" s="31"/>
      <c r="K17" s="49"/>
      <c r="L17" s="34"/>
    </row>
    <row r="18" spans="1:14" ht="15" x14ac:dyDescent="0.2">
      <c r="A18" s="35" t="s">
        <v>26</v>
      </c>
      <c r="B18" s="26"/>
      <c r="C18" s="26"/>
      <c r="D18" s="31"/>
      <c r="E18" s="28"/>
      <c r="F18" s="27"/>
      <c r="G18" s="36" t="s">
        <v>54</v>
      </c>
      <c r="H18" s="30" t="s">
        <v>3</v>
      </c>
      <c r="I18" s="31"/>
      <c r="J18" s="31"/>
      <c r="K18" s="49"/>
      <c r="L18" s="34"/>
    </row>
    <row r="19" spans="1:14" ht="15.75" thickBot="1" x14ac:dyDescent="0.25">
      <c r="A19" s="86" t="s">
        <v>27</v>
      </c>
      <c r="B19" s="87"/>
      <c r="C19" s="87"/>
      <c r="D19" s="88"/>
      <c r="E19" s="88"/>
      <c r="F19" s="89"/>
      <c r="G19" s="103" t="s">
        <v>53</v>
      </c>
      <c r="H19" s="90" t="s">
        <v>111</v>
      </c>
      <c r="I19" s="88"/>
      <c r="J19" s="91">
        <v>45</v>
      </c>
      <c r="K19" s="87"/>
      <c r="L19" s="92" t="s">
        <v>110</v>
      </c>
    </row>
    <row r="20" spans="1:14" ht="9" customHeight="1" thickTop="1" thickBot="1" x14ac:dyDescent="0.25">
      <c r="A20" s="20"/>
      <c r="L20" s="37"/>
    </row>
    <row r="21" spans="1:14" s="39" customFormat="1" ht="25.5" customHeight="1" thickTop="1" x14ac:dyDescent="0.2">
      <c r="A21" s="96" t="s">
        <v>8</v>
      </c>
      <c r="B21" s="97" t="s">
        <v>14</v>
      </c>
      <c r="C21" s="97" t="s">
        <v>23</v>
      </c>
      <c r="D21" s="97" t="s">
        <v>4</v>
      </c>
      <c r="E21" s="97" t="s">
        <v>49</v>
      </c>
      <c r="F21" s="97" t="s">
        <v>10</v>
      </c>
      <c r="G21" s="97" t="s">
        <v>15</v>
      </c>
      <c r="H21" s="97" t="s">
        <v>9</v>
      </c>
      <c r="I21" s="97" t="s">
        <v>29</v>
      </c>
      <c r="J21" s="97" t="s">
        <v>28</v>
      </c>
      <c r="K21" s="98" t="s">
        <v>31</v>
      </c>
      <c r="L21" s="99" t="s">
        <v>16</v>
      </c>
      <c r="M21" s="38"/>
      <c r="N21" s="38"/>
    </row>
    <row r="22" spans="1:14" ht="24.75" customHeight="1" x14ac:dyDescent="0.2">
      <c r="A22" s="67">
        <v>1</v>
      </c>
      <c r="B22" s="68">
        <v>50</v>
      </c>
      <c r="C22" s="68">
        <v>10115080982</v>
      </c>
      <c r="D22" s="69" t="s">
        <v>56</v>
      </c>
      <c r="E22" s="70" t="s">
        <v>57</v>
      </c>
      <c r="F22" s="71" t="s">
        <v>42</v>
      </c>
      <c r="G22" s="72" t="s">
        <v>20</v>
      </c>
      <c r="H22" s="93">
        <v>5.3379629629629631E-2</v>
      </c>
      <c r="I22" s="73"/>
      <c r="J22" s="66">
        <f>$J$19/(HOUR(H22)+MINUTE(H22)/60+SECOND(H22)/3600)</f>
        <v>35.125758889852563</v>
      </c>
      <c r="K22" s="74" t="s">
        <v>19</v>
      </c>
      <c r="L22" s="75"/>
    </row>
    <row r="23" spans="1:14" ht="24.75" customHeight="1" x14ac:dyDescent="0.2">
      <c r="A23" s="67">
        <v>2</v>
      </c>
      <c r="B23" s="68">
        <v>83</v>
      </c>
      <c r="C23" s="68">
        <v>10096563278</v>
      </c>
      <c r="D23" s="69" t="s">
        <v>116</v>
      </c>
      <c r="E23" s="70" t="s">
        <v>117</v>
      </c>
      <c r="F23" s="71" t="s">
        <v>18</v>
      </c>
      <c r="G23" s="72" t="s">
        <v>118</v>
      </c>
      <c r="H23" s="93">
        <v>5.3460648148148153E-2</v>
      </c>
      <c r="I23" s="112">
        <f>H23-$H$22</f>
        <v>8.1018518518521931E-5</v>
      </c>
      <c r="J23" s="66">
        <f t="shared" ref="J23:J45" si="0">$J$19/(HOUR(H23)+MINUTE(H23)/60+SECOND(H23)/3600)</f>
        <v>35.072526520891969</v>
      </c>
      <c r="K23" s="74" t="s">
        <v>18</v>
      </c>
      <c r="L23" s="75"/>
    </row>
    <row r="24" spans="1:14" ht="24.75" customHeight="1" x14ac:dyDescent="0.2">
      <c r="A24" s="67">
        <v>3</v>
      </c>
      <c r="B24" s="68">
        <v>92</v>
      </c>
      <c r="C24" s="68">
        <v>10114922954</v>
      </c>
      <c r="D24" s="69" t="s">
        <v>58</v>
      </c>
      <c r="E24" s="70" t="s">
        <v>59</v>
      </c>
      <c r="F24" s="71" t="s">
        <v>42</v>
      </c>
      <c r="G24" s="72" t="s">
        <v>60</v>
      </c>
      <c r="H24" s="93">
        <v>5.3877314814814815E-2</v>
      </c>
      <c r="I24" s="112">
        <f t="shared" ref="I24:I45" si="1">H24-$H$22</f>
        <v>4.9768518518518434E-4</v>
      </c>
      <c r="J24" s="66">
        <f t="shared" si="0"/>
        <v>34.801288936627287</v>
      </c>
      <c r="K24" s="74" t="s">
        <v>18</v>
      </c>
      <c r="L24" s="75"/>
    </row>
    <row r="25" spans="1:14" ht="24.75" customHeight="1" x14ac:dyDescent="0.2">
      <c r="A25" s="67">
        <v>4</v>
      </c>
      <c r="B25" s="68">
        <v>57</v>
      </c>
      <c r="C25" s="68">
        <v>10093535369</v>
      </c>
      <c r="D25" s="69" t="s">
        <v>80</v>
      </c>
      <c r="E25" s="70" t="s">
        <v>81</v>
      </c>
      <c r="F25" s="71" t="s">
        <v>44</v>
      </c>
      <c r="G25" s="72" t="s">
        <v>20</v>
      </c>
      <c r="H25" s="93">
        <v>5.393518518518519E-2</v>
      </c>
      <c r="I25" s="112">
        <f t="shared" si="1"/>
        <v>5.5555555555555913E-4</v>
      </c>
      <c r="J25" s="66">
        <f t="shared" si="0"/>
        <v>34.763948497854081</v>
      </c>
      <c r="K25" s="74" t="s">
        <v>18</v>
      </c>
      <c r="L25" s="75"/>
    </row>
    <row r="26" spans="1:14" ht="24.75" customHeight="1" x14ac:dyDescent="0.2">
      <c r="A26" s="67">
        <v>5</v>
      </c>
      <c r="B26" s="68">
        <v>52</v>
      </c>
      <c r="C26" s="68">
        <v>10119189944</v>
      </c>
      <c r="D26" s="69" t="s">
        <v>67</v>
      </c>
      <c r="E26" s="70" t="s">
        <v>68</v>
      </c>
      <c r="F26" s="71" t="s">
        <v>44</v>
      </c>
      <c r="G26" s="72" t="s">
        <v>20</v>
      </c>
      <c r="H26" s="93">
        <v>5.4004629629629632E-2</v>
      </c>
      <c r="I26" s="112">
        <f t="shared" si="1"/>
        <v>6.2500000000000056E-4</v>
      </c>
      <c r="J26" s="66">
        <f t="shared" si="0"/>
        <v>34.719245606515223</v>
      </c>
      <c r="K26" s="74" t="s">
        <v>18</v>
      </c>
      <c r="L26" s="75"/>
    </row>
    <row r="27" spans="1:14" ht="24.75" customHeight="1" x14ac:dyDescent="0.2">
      <c r="A27" s="67">
        <v>6</v>
      </c>
      <c r="B27" s="68">
        <v>64</v>
      </c>
      <c r="C27" s="68">
        <v>10128097776</v>
      </c>
      <c r="D27" s="69" t="s">
        <v>61</v>
      </c>
      <c r="E27" s="70" t="s">
        <v>62</v>
      </c>
      <c r="F27" s="71" t="s">
        <v>44</v>
      </c>
      <c r="G27" s="72" t="s">
        <v>20</v>
      </c>
      <c r="H27" s="93">
        <v>5.4062500000000006E-2</v>
      </c>
      <c r="I27" s="112">
        <f t="shared" si="1"/>
        <v>6.8287037037037535E-4</v>
      </c>
      <c r="J27" s="66">
        <f t="shared" si="0"/>
        <v>34.682080924855498</v>
      </c>
      <c r="K27" s="74" t="s">
        <v>18</v>
      </c>
      <c r="L27" s="75"/>
    </row>
    <row r="28" spans="1:14" ht="24.75" customHeight="1" x14ac:dyDescent="0.2">
      <c r="A28" s="67">
        <v>7</v>
      </c>
      <c r="B28" s="68">
        <v>66</v>
      </c>
      <c r="C28" s="68">
        <v>10105988749</v>
      </c>
      <c r="D28" s="69" t="s">
        <v>92</v>
      </c>
      <c r="E28" s="70" t="s">
        <v>93</v>
      </c>
      <c r="F28" s="71" t="s">
        <v>44</v>
      </c>
      <c r="G28" s="72" t="s">
        <v>20</v>
      </c>
      <c r="H28" s="93">
        <v>5.4062500000000006E-2</v>
      </c>
      <c r="I28" s="112">
        <f t="shared" si="1"/>
        <v>6.8287037037037535E-4</v>
      </c>
      <c r="J28" s="66">
        <f t="shared" si="0"/>
        <v>34.682080924855498</v>
      </c>
      <c r="K28" s="74" t="s">
        <v>18</v>
      </c>
      <c r="L28" s="75"/>
    </row>
    <row r="29" spans="1:14" ht="24.75" customHeight="1" x14ac:dyDescent="0.2">
      <c r="A29" s="67">
        <v>8</v>
      </c>
      <c r="B29" s="68">
        <v>53</v>
      </c>
      <c r="C29" s="68">
        <v>10115310550</v>
      </c>
      <c r="D29" s="69" t="s">
        <v>65</v>
      </c>
      <c r="E29" s="70" t="s">
        <v>66</v>
      </c>
      <c r="F29" s="71" t="s">
        <v>42</v>
      </c>
      <c r="G29" s="72" t="s">
        <v>20</v>
      </c>
      <c r="H29" s="93">
        <v>5.4074074074074073E-2</v>
      </c>
      <c r="I29" s="112">
        <f t="shared" si="1"/>
        <v>6.9444444444444198E-4</v>
      </c>
      <c r="J29" s="66">
        <f t="shared" si="0"/>
        <v>34.674657534246577</v>
      </c>
      <c r="K29" s="74" t="s">
        <v>18</v>
      </c>
      <c r="L29" s="75"/>
    </row>
    <row r="30" spans="1:14" ht="24.75" customHeight="1" x14ac:dyDescent="0.2">
      <c r="A30" s="67">
        <v>9</v>
      </c>
      <c r="B30" s="68">
        <v>55</v>
      </c>
      <c r="C30" s="68">
        <v>10115495355</v>
      </c>
      <c r="D30" s="69" t="s">
        <v>88</v>
      </c>
      <c r="E30" s="70" t="s">
        <v>89</v>
      </c>
      <c r="F30" s="71" t="s">
        <v>44</v>
      </c>
      <c r="G30" s="72" t="s">
        <v>20</v>
      </c>
      <c r="H30" s="93">
        <v>5.4085648148148147E-2</v>
      </c>
      <c r="I30" s="112">
        <f t="shared" si="1"/>
        <v>7.0601851851851555E-4</v>
      </c>
      <c r="J30" s="66">
        <f t="shared" si="0"/>
        <v>34.667237320778945</v>
      </c>
      <c r="K30" s="74" t="s">
        <v>18</v>
      </c>
      <c r="L30" s="75"/>
    </row>
    <row r="31" spans="1:14" ht="24.75" customHeight="1" x14ac:dyDescent="0.2">
      <c r="A31" s="67">
        <v>10</v>
      </c>
      <c r="B31" s="68">
        <v>91</v>
      </c>
      <c r="C31" s="68">
        <v>10117596114</v>
      </c>
      <c r="D31" s="69" t="s">
        <v>75</v>
      </c>
      <c r="E31" s="70" t="s">
        <v>76</v>
      </c>
      <c r="F31" s="71" t="s">
        <v>42</v>
      </c>
      <c r="G31" s="72" t="s">
        <v>77</v>
      </c>
      <c r="H31" s="93">
        <v>5.4155092592592595E-2</v>
      </c>
      <c r="I31" s="112">
        <f t="shared" si="1"/>
        <v>7.7546296296296391E-4</v>
      </c>
      <c r="J31" s="66">
        <f t="shared" si="0"/>
        <v>34.622782645864504</v>
      </c>
      <c r="K31" s="74" t="s">
        <v>18</v>
      </c>
      <c r="L31" s="75"/>
    </row>
    <row r="32" spans="1:14" ht="24.75" customHeight="1" x14ac:dyDescent="0.2">
      <c r="A32" s="67">
        <v>11</v>
      </c>
      <c r="B32" s="68">
        <v>63</v>
      </c>
      <c r="C32" s="68">
        <v>10119247134</v>
      </c>
      <c r="D32" s="69" t="s">
        <v>63</v>
      </c>
      <c r="E32" s="70" t="s">
        <v>64</v>
      </c>
      <c r="F32" s="71" t="s">
        <v>44</v>
      </c>
      <c r="G32" s="72" t="s">
        <v>20</v>
      </c>
      <c r="H32" s="93">
        <v>5.4155092592592595E-2</v>
      </c>
      <c r="I32" s="112">
        <f t="shared" si="1"/>
        <v>7.7546296296296391E-4</v>
      </c>
      <c r="J32" s="66">
        <f t="shared" si="0"/>
        <v>34.622782645864504</v>
      </c>
      <c r="K32" s="74" t="s">
        <v>18</v>
      </c>
      <c r="L32" s="75"/>
    </row>
    <row r="33" spans="1:12" ht="24.75" customHeight="1" x14ac:dyDescent="0.2">
      <c r="A33" s="67">
        <v>12</v>
      </c>
      <c r="B33" s="68">
        <v>65</v>
      </c>
      <c r="C33" s="68">
        <v>10125782308</v>
      </c>
      <c r="D33" s="69" t="s">
        <v>86</v>
      </c>
      <c r="E33" s="70" t="s">
        <v>87</v>
      </c>
      <c r="F33" s="71" t="s">
        <v>44</v>
      </c>
      <c r="G33" s="72" t="s">
        <v>20</v>
      </c>
      <c r="H33" s="93">
        <v>5.4189814814814809E-2</v>
      </c>
      <c r="I33" s="112">
        <f t="shared" si="1"/>
        <v>8.1018518518517768E-4</v>
      </c>
      <c r="J33" s="66">
        <f t="shared" si="0"/>
        <v>34.600598035027765</v>
      </c>
      <c r="K33" s="74" t="s">
        <v>18</v>
      </c>
      <c r="L33" s="75"/>
    </row>
    <row r="34" spans="1:12" ht="24.75" customHeight="1" x14ac:dyDescent="0.2">
      <c r="A34" s="67">
        <v>13</v>
      </c>
      <c r="B34" s="68">
        <v>68</v>
      </c>
      <c r="C34" s="68">
        <v>10092631243</v>
      </c>
      <c r="D34" s="69" t="s">
        <v>69</v>
      </c>
      <c r="E34" s="70" t="s">
        <v>70</v>
      </c>
      <c r="F34" s="71" t="s">
        <v>44</v>
      </c>
      <c r="G34" s="72" t="s">
        <v>20</v>
      </c>
      <c r="H34" s="93">
        <v>5.4201388888888889E-2</v>
      </c>
      <c r="I34" s="112">
        <f t="shared" si="1"/>
        <v>8.2175925925925819E-4</v>
      </c>
      <c r="J34" s="66">
        <f t="shared" si="0"/>
        <v>34.593209481101859</v>
      </c>
      <c r="K34" s="76"/>
      <c r="L34" s="75"/>
    </row>
    <row r="35" spans="1:12" ht="24.75" customHeight="1" x14ac:dyDescent="0.2">
      <c r="A35" s="67">
        <v>14</v>
      </c>
      <c r="B35" s="68">
        <v>80</v>
      </c>
      <c r="C35" s="68">
        <v>10107577024</v>
      </c>
      <c r="D35" s="69" t="s">
        <v>119</v>
      </c>
      <c r="E35" s="70" t="s">
        <v>120</v>
      </c>
      <c r="F35" s="71" t="s">
        <v>18</v>
      </c>
      <c r="G35" s="72" t="s">
        <v>118</v>
      </c>
      <c r="H35" s="93">
        <v>5.4293981481481485E-2</v>
      </c>
      <c r="I35" s="112">
        <f t="shared" si="1"/>
        <v>9.1435185185185369E-4</v>
      </c>
      <c r="J35" s="66">
        <f t="shared" si="0"/>
        <v>34.534214453208271</v>
      </c>
      <c r="K35" s="76"/>
      <c r="L35" s="75"/>
    </row>
    <row r="36" spans="1:12" ht="24.75" customHeight="1" x14ac:dyDescent="0.2">
      <c r="A36" s="67">
        <v>15</v>
      </c>
      <c r="B36" s="68">
        <v>69</v>
      </c>
      <c r="C36" s="68">
        <v>10128099594</v>
      </c>
      <c r="D36" s="69" t="s">
        <v>73</v>
      </c>
      <c r="E36" s="70" t="s">
        <v>74</v>
      </c>
      <c r="F36" s="71" t="s">
        <v>44</v>
      </c>
      <c r="G36" s="72" t="s">
        <v>20</v>
      </c>
      <c r="H36" s="93">
        <v>5.4837962962962956E-2</v>
      </c>
      <c r="I36" s="112">
        <f t="shared" si="1"/>
        <v>1.4583333333333254E-3</v>
      </c>
      <c r="J36" s="66">
        <f t="shared" si="0"/>
        <v>34.191642043056142</v>
      </c>
      <c r="K36" s="76"/>
      <c r="L36" s="75"/>
    </row>
    <row r="37" spans="1:12" ht="24.75" customHeight="1" x14ac:dyDescent="0.2">
      <c r="A37" s="67">
        <v>16</v>
      </c>
      <c r="B37" s="68">
        <v>60</v>
      </c>
      <c r="C37" s="68">
        <v>10105736448</v>
      </c>
      <c r="D37" s="69" t="s">
        <v>90</v>
      </c>
      <c r="E37" s="70" t="s">
        <v>91</v>
      </c>
      <c r="F37" s="71" t="s">
        <v>44</v>
      </c>
      <c r="G37" s="72" t="s">
        <v>20</v>
      </c>
      <c r="H37" s="93">
        <v>5.5972222222222222E-2</v>
      </c>
      <c r="I37" s="112">
        <f t="shared" si="1"/>
        <v>2.5925925925925908E-3</v>
      </c>
      <c r="J37" s="66">
        <f t="shared" si="0"/>
        <v>33.498759305210918</v>
      </c>
      <c r="K37" s="76"/>
      <c r="L37" s="75"/>
    </row>
    <row r="38" spans="1:12" ht="24.75" customHeight="1" x14ac:dyDescent="0.2">
      <c r="A38" s="67">
        <v>17</v>
      </c>
      <c r="B38" s="68">
        <v>59</v>
      </c>
      <c r="C38" s="68">
        <v>10128099493</v>
      </c>
      <c r="D38" s="69" t="s">
        <v>82</v>
      </c>
      <c r="E38" s="70" t="s">
        <v>83</v>
      </c>
      <c r="F38" s="71" t="s">
        <v>44</v>
      </c>
      <c r="G38" s="72" t="s">
        <v>20</v>
      </c>
      <c r="H38" s="93">
        <v>5.8368055555555555E-2</v>
      </c>
      <c r="I38" s="112">
        <f t="shared" si="1"/>
        <v>4.9884259259259239E-3</v>
      </c>
      <c r="J38" s="66">
        <f t="shared" si="0"/>
        <v>32.123735871505062</v>
      </c>
      <c r="K38" s="76"/>
      <c r="L38" s="75"/>
    </row>
    <row r="39" spans="1:12" ht="24.75" customHeight="1" x14ac:dyDescent="0.2">
      <c r="A39" s="67">
        <v>18</v>
      </c>
      <c r="B39" s="68">
        <v>81</v>
      </c>
      <c r="C39" s="68">
        <v>10127977437</v>
      </c>
      <c r="D39" s="69" t="s">
        <v>121</v>
      </c>
      <c r="E39" s="70" t="s">
        <v>122</v>
      </c>
      <c r="F39" s="71" t="s">
        <v>42</v>
      </c>
      <c r="G39" s="72" t="s">
        <v>118</v>
      </c>
      <c r="H39" s="93">
        <v>5.8379629629629635E-2</v>
      </c>
      <c r="I39" s="112">
        <f t="shared" si="1"/>
        <v>5.0000000000000044E-3</v>
      </c>
      <c r="J39" s="66">
        <f t="shared" si="0"/>
        <v>32.117367168913567</v>
      </c>
      <c r="K39" s="76"/>
      <c r="L39" s="75"/>
    </row>
    <row r="40" spans="1:12" ht="24.75" customHeight="1" x14ac:dyDescent="0.2">
      <c r="A40" s="67">
        <v>19</v>
      </c>
      <c r="B40" s="68">
        <v>75</v>
      </c>
      <c r="C40" s="68">
        <v>10096569140</v>
      </c>
      <c r="D40" s="69" t="s">
        <v>84</v>
      </c>
      <c r="E40" s="70" t="s">
        <v>85</v>
      </c>
      <c r="F40" s="71" t="s">
        <v>44</v>
      </c>
      <c r="G40" s="72" t="s">
        <v>20</v>
      </c>
      <c r="H40" s="93">
        <v>5.8703703703703702E-2</v>
      </c>
      <c r="I40" s="112">
        <f t="shared" si="1"/>
        <v>5.3240740740740713E-3</v>
      </c>
      <c r="J40" s="66">
        <f t="shared" si="0"/>
        <v>31.940063091482649</v>
      </c>
      <c r="K40" s="76"/>
      <c r="L40" s="75"/>
    </row>
    <row r="41" spans="1:12" ht="24.75" customHeight="1" x14ac:dyDescent="0.2">
      <c r="A41" s="67">
        <v>20</v>
      </c>
      <c r="B41" s="68">
        <v>82</v>
      </c>
      <c r="C41" s="68">
        <v>10127891753</v>
      </c>
      <c r="D41" s="69" t="s">
        <v>123</v>
      </c>
      <c r="E41" s="70" t="s">
        <v>124</v>
      </c>
      <c r="F41" s="71" t="s">
        <v>44</v>
      </c>
      <c r="G41" s="72" t="s">
        <v>118</v>
      </c>
      <c r="H41" s="93">
        <v>5.994212962962963E-2</v>
      </c>
      <c r="I41" s="112">
        <f t="shared" si="1"/>
        <v>6.5624999999999989E-3</v>
      </c>
      <c r="J41" s="66">
        <f t="shared" si="0"/>
        <v>31.28016991697239</v>
      </c>
      <c r="K41" s="76"/>
      <c r="L41" s="75"/>
    </row>
    <row r="42" spans="1:12" ht="24.75" customHeight="1" x14ac:dyDescent="0.2">
      <c r="A42" s="67">
        <v>21</v>
      </c>
      <c r="B42" s="68">
        <v>76</v>
      </c>
      <c r="C42" s="68">
        <v>10119333929</v>
      </c>
      <c r="D42" s="69" t="s">
        <v>98</v>
      </c>
      <c r="E42" s="70" t="s">
        <v>99</v>
      </c>
      <c r="F42" s="71" t="s">
        <v>44</v>
      </c>
      <c r="G42" s="72" t="s">
        <v>20</v>
      </c>
      <c r="H42" s="93">
        <v>6.5798611111111113E-2</v>
      </c>
      <c r="I42" s="112">
        <f t="shared" si="1"/>
        <v>1.2418981481481482E-2</v>
      </c>
      <c r="J42" s="66">
        <f t="shared" si="0"/>
        <v>28.496042216358841</v>
      </c>
      <c r="K42" s="76"/>
      <c r="L42" s="75"/>
    </row>
    <row r="43" spans="1:12" ht="24.75" customHeight="1" x14ac:dyDescent="0.2">
      <c r="A43" s="67">
        <v>22</v>
      </c>
      <c r="B43" s="68">
        <v>61</v>
      </c>
      <c r="C43" s="68">
        <v>10103575974</v>
      </c>
      <c r="D43" s="69" t="s">
        <v>102</v>
      </c>
      <c r="E43" s="70" t="s">
        <v>103</v>
      </c>
      <c r="F43" s="71" t="s">
        <v>44</v>
      </c>
      <c r="G43" s="72" t="s">
        <v>20</v>
      </c>
      <c r="H43" s="93">
        <v>6.581018518518518E-2</v>
      </c>
      <c r="I43" s="112">
        <f t="shared" si="1"/>
        <v>1.2430555555555549E-2</v>
      </c>
      <c r="J43" s="66">
        <f t="shared" si="0"/>
        <v>28.491030601477313</v>
      </c>
      <c r="K43" s="76"/>
      <c r="L43" s="75"/>
    </row>
    <row r="44" spans="1:12" ht="24.75" customHeight="1" x14ac:dyDescent="0.2">
      <c r="A44" s="67">
        <v>23</v>
      </c>
      <c r="B44" s="68">
        <v>74</v>
      </c>
      <c r="C44" s="68">
        <v>10119394048</v>
      </c>
      <c r="D44" s="69" t="s">
        <v>96</v>
      </c>
      <c r="E44" s="70" t="s">
        <v>97</v>
      </c>
      <c r="F44" s="71" t="s">
        <v>44</v>
      </c>
      <c r="G44" s="72" t="s">
        <v>20</v>
      </c>
      <c r="H44" s="93">
        <v>6.9479166666666661E-2</v>
      </c>
      <c r="I44" s="112">
        <f t="shared" si="1"/>
        <v>1.609953703703703E-2</v>
      </c>
      <c r="J44" s="66">
        <f t="shared" si="0"/>
        <v>26.986506746626691</v>
      </c>
      <c r="K44" s="77"/>
      <c r="L44" s="75"/>
    </row>
    <row r="45" spans="1:12" ht="24.75" customHeight="1" x14ac:dyDescent="0.2">
      <c r="A45" s="67">
        <v>24</v>
      </c>
      <c r="B45" s="68">
        <v>71</v>
      </c>
      <c r="C45" s="68">
        <v>10130775178</v>
      </c>
      <c r="D45" s="69" t="s">
        <v>104</v>
      </c>
      <c r="E45" s="70" t="s">
        <v>105</v>
      </c>
      <c r="F45" s="71" t="s">
        <v>44</v>
      </c>
      <c r="G45" s="72" t="s">
        <v>20</v>
      </c>
      <c r="H45" s="93">
        <v>6.9490740740740742E-2</v>
      </c>
      <c r="I45" s="112">
        <f t="shared" si="1"/>
        <v>1.6111111111111111E-2</v>
      </c>
      <c r="J45" s="66">
        <f t="shared" si="0"/>
        <v>26.982011992005333</v>
      </c>
      <c r="K45" s="77"/>
      <c r="L45" s="75"/>
    </row>
    <row r="46" spans="1:12" ht="24.75" customHeight="1" x14ac:dyDescent="0.2">
      <c r="A46" s="67" t="s">
        <v>33</v>
      </c>
      <c r="B46" s="68">
        <v>54</v>
      </c>
      <c r="C46" s="68">
        <v>10092633869</v>
      </c>
      <c r="D46" s="69" t="s">
        <v>94</v>
      </c>
      <c r="E46" s="70" t="s">
        <v>95</v>
      </c>
      <c r="F46" s="71" t="s">
        <v>42</v>
      </c>
      <c r="G46" s="72" t="s">
        <v>20</v>
      </c>
      <c r="H46" s="93"/>
      <c r="I46" s="65"/>
      <c r="J46" s="66" t="str">
        <f>IFERROR($J$19*3600/(HOUR(#REF!)*3600+MINUTE(#REF!)*60+SECOND(#REF!)),"")</f>
        <v/>
      </c>
      <c r="K46" s="77"/>
      <c r="L46" s="75"/>
    </row>
    <row r="47" spans="1:12" ht="24.75" customHeight="1" x14ac:dyDescent="0.2">
      <c r="A47" s="67" t="s">
        <v>33</v>
      </c>
      <c r="B47" s="68">
        <v>62</v>
      </c>
      <c r="C47" s="68">
        <v>10119244508</v>
      </c>
      <c r="D47" s="69" t="s">
        <v>71</v>
      </c>
      <c r="E47" s="70" t="s">
        <v>72</v>
      </c>
      <c r="F47" s="71" t="s">
        <v>44</v>
      </c>
      <c r="G47" s="72" t="s">
        <v>20</v>
      </c>
      <c r="H47" s="93"/>
      <c r="I47" s="65"/>
      <c r="J47" s="66" t="str">
        <f>IFERROR($J$19*3600/(HOUR(#REF!)*3600+MINUTE(#REF!)*60+SECOND(#REF!)),"")</f>
        <v/>
      </c>
      <c r="K47" s="77"/>
      <c r="L47" s="75"/>
    </row>
    <row r="48" spans="1:12" ht="24.75" customHeight="1" x14ac:dyDescent="0.2">
      <c r="A48" s="67" t="s">
        <v>33</v>
      </c>
      <c r="B48" s="68">
        <v>67</v>
      </c>
      <c r="C48" s="68">
        <v>10119394149</v>
      </c>
      <c r="D48" s="69" t="s">
        <v>100</v>
      </c>
      <c r="E48" s="70" t="s">
        <v>101</v>
      </c>
      <c r="F48" s="71" t="s">
        <v>44</v>
      </c>
      <c r="G48" s="72" t="s">
        <v>20</v>
      </c>
      <c r="H48" s="93"/>
      <c r="I48" s="65"/>
      <c r="J48" s="66" t="str">
        <f>IFERROR($J$19*3600/(HOUR(#REF!)*3600+MINUTE(#REF!)*60+SECOND(#REF!)),"")</f>
        <v/>
      </c>
      <c r="K48" s="77"/>
      <c r="L48" s="75"/>
    </row>
    <row r="49" spans="1:14" ht="24.75" customHeight="1" thickBot="1" x14ac:dyDescent="0.25">
      <c r="A49" s="78" t="s">
        <v>33</v>
      </c>
      <c r="B49" s="79">
        <v>70</v>
      </c>
      <c r="C49" s="79">
        <v>10128097978</v>
      </c>
      <c r="D49" s="80" t="s">
        <v>78</v>
      </c>
      <c r="E49" s="81" t="s">
        <v>79</v>
      </c>
      <c r="F49" s="82" t="s">
        <v>44</v>
      </c>
      <c r="G49" s="83" t="s">
        <v>20</v>
      </c>
      <c r="H49" s="94"/>
      <c r="I49" s="110"/>
      <c r="J49" s="111" t="str">
        <f>IFERROR($J$19*3600/(HOUR(#REF!)*3600+MINUTE(#REF!)*60+SECOND(#REF!)),"")</f>
        <v/>
      </c>
      <c r="K49" s="84"/>
      <c r="L49" s="85"/>
    </row>
    <row r="50" spans="1:14" s="41" customFormat="1" ht="9.75" customHeight="1" thickTop="1" thickBot="1" x14ac:dyDescent="0.25">
      <c r="A50" s="42"/>
      <c r="B50" s="43"/>
      <c r="C50" s="43"/>
      <c r="D50" s="44"/>
      <c r="E50" s="45"/>
      <c r="F50" s="46"/>
      <c r="G50" s="45"/>
      <c r="H50" s="47"/>
      <c r="I50" s="47"/>
      <c r="J50" s="47"/>
      <c r="K50" s="47"/>
      <c r="L50" s="48"/>
      <c r="M50" s="40"/>
      <c r="N50" s="40"/>
    </row>
    <row r="51" spans="1:14" s="50" customFormat="1" ht="15.75" thickTop="1" x14ac:dyDescent="0.2">
      <c r="A51" s="114" t="s">
        <v>6</v>
      </c>
      <c r="B51" s="115"/>
      <c r="C51" s="115"/>
      <c r="D51" s="115"/>
      <c r="E51" s="113"/>
      <c r="F51" s="113"/>
      <c r="G51" s="113"/>
      <c r="H51" s="115" t="s">
        <v>7</v>
      </c>
      <c r="I51" s="115"/>
      <c r="J51" s="115"/>
      <c r="K51" s="115"/>
      <c r="L51" s="137"/>
    </row>
    <row r="52" spans="1:14" s="50" customFormat="1" ht="15" x14ac:dyDescent="0.2">
      <c r="A52" s="105" t="s">
        <v>113</v>
      </c>
      <c r="B52" s="106"/>
      <c r="C52" s="107"/>
      <c r="D52" s="55"/>
      <c r="E52" s="55"/>
      <c r="F52" s="55"/>
      <c r="H52" s="56" t="s">
        <v>35</v>
      </c>
      <c r="I52" s="104">
        <v>4</v>
      </c>
      <c r="K52" s="56" t="s">
        <v>36</v>
      </c>
      <c r="L52" s="57">
        <f>COUNTIF(F$20:F150,"ЗМС")</f>
        <v>0</v>
      </c>
    </row>
    <row r="53" spans="1:14" s="50" customFormat="1" ht="15" x14ac:dyDescent="0.2">
      <c r="A53" s="105" t="s">
        <v>114</v>
      </c>
      <c r="B53" s="106"/>
      <c r="C53" s="107"/>
      <c r="D53" s="55"/>
      <c r="E53" s="55"/>
      <c r="F53" s="55"/>
      <c r="H53" s="51" t="s">
        <v>37</v>
      </c>
      <c r="I53" s="104">
        <f>I54+I59</f>
        <v>24</v>
      </c>
      <c r="K53" s="51" t="s">
        <v>38</v>
      </c>
      <c r="L53" s="52">
        <f>COUNTIF(F$20:F150,"МСМК")</f>
        <v>0</v>
      </c>
    </row>
    <row r="54" spans="1:14" s="50" customFormat="1" ht="15" x14ac:dyDescent="0.2">
      <c r="A54" s="105" t="s">
        <v>112</v>
      </c>
      <c r="B54" s="106"/>
      <c r="C54" s="107"/>
      <c r="D54" s="55"/>
      <c r="E54" s="55"/>
      <c r="F54" s="55"/>
      <c r="H54" s="51" t="s">
        <v>39</v>
      </c>
      <c r="I54" s="104">
        <f>I55+I57+I58</f>
        <v>24</v>
      </c>
      <c r="K54" s="51" t="s">
        <v>19</v>
      </c>
      <c r="L54" s="52">
        <f>COUNTIF(F$20:F50,"МС")</f>
        <v>0</v>
      </c>
    </row>
    <row r="55" spans="1:14" s="50" customFormat="1" ht="15" x14ac:dyDescent="0.2">
      <c r="A55" s="105" t="s">
        <v>115</v>
      </c>
      <c r="B55" s="106"/>
      <c r="C55" s="107"/>
      <c r="D55" s="55"/>
      <c r="E55" s="55"/>
      <c r="F55" s="55"/>
      <c r="H55" s="51" t="s">
        <v>40</v>
      </c>
      <c r="I55" s="104">
        <f>COUNT(A14:A50)</f>
        <v>24</v>
      </c>
      <c r="K55" s="51" t="s">
        <v>18</v>
      </c>
      <c r="L55" s="52">
        <f>COUNTIF(F$19:F50,"КМС")</f>
        <v>2</v>
      </c>
    </row>
    <row r="56" spans="1:14" s="50" customFormat="1" ht="15" x14ac:dyDescent="0.2">
      <c r="A56" s="105"/>
      <c r="B56" s="106"/>
      <c r="C56" s="107"/>
      <c r="D56" s="55"/>
      <c r="E56" s="60"/>
      <c r="F56" s="60"/>
      <c r="H56" s="51" t="s">
        <v>41</v>
      </c>
      <c r="I56" s="104">
        <f>COUNTIF(A13:A49,"НФ")</f>
        <v>4</v>
      </c>
      <c r="K56" s="51" t="s">
        <v>42</v>
      </c>
      <c r="L56" s="52">
        <f>COUNTIF(F$21:F151,"1 СР")</f>
        <v>6</v>
      </c>
    </row>
    <row r="57" spans="1:14" s="50" customFormat="1" ht="15" x14ac:dyDescent="0.2">
      <c r="A57" s="108"/>
      <c r="B57" s="106"/>
      <c r="C57" s="107"/>
      <c r="D57" s="55"/>
      <c r="E57" s="60"/>
      <c r="F57" s="60"/>
      <c r="H57" s="51" t="s">
        <v>43</v>
      </c>
      <c r="I57" s="104">
        <f>COUNTIF(A14:A50,"ЛИМ")</f>
        <v>0</v>
      </c>
      <c r="K57" s="51" t="s">
        <v>44</v>
      </c>
      <c r="L57" s="52">
        <f>COUNTIF(F$21:F152,"2 СР")</f>
        <v>20</v>
      </c>
    </row>
    <row r="58" spans="1:14" s="50" customFormat="1" ht="15" x14ac:dyDescent="0.2">
      <c r="A58" s="109"/>
      <c r="B58" s="106"/>
      <c r="C58" s="107"/>
      <c r="D58" s="55"/>
      <c r="E58" s="55"/>
      <c r="F58" s="55"/>
      <c r="H58" s="51" t="s">
        <v>45</v>
      </c>
      <c r="I58" s="104">
        <f>COUNTIF(A14:A50,"ДСКВ")</f>
        <v>0</v>
      </c>
      <c r="K58" s="51" t="s">
        <v>46</v>
      </c>
      <c r="L58" s="52">
        <f>COUNTIF(F$21:F153,"3 СР")</f>
        <v>0</v>
      </c>
    </row>
    <row r="59" spans="1:14" s="50" customFormat="1" ht="15" x14ac:dyDescent="0.2">
      <c r="A59" s="109"/>
      <c r="B59" s="106"/>
      <c r="C59" s="107"/>
      <c r="D59" s="58"/>
      <c r="E59" s="58"/>
      <c r="F59" s="58"/>
      <c r="G59" s="59"/>
      <c r="H59" s="51" t="s">
        <v>47</v>
      </c>
      <c r="I59" s="104">
        <f>COUNTIF(A14:A50,"НС")</f>
        <v>0</v>
      </c>
      <c r="J59" s="59"/>
      <c r="K59" s="51"/>
      <c r="L59" s="54"/>
    </row>
    <row r="60" spans="1:14" s="50" customFormat="1" ht="7.5" customHeight="1" x14ac:dyDescent="0.2">
      <c r="A60" s="53"/>
      <c r="B60" s="55"/>
      <c r="C60" s="55"/>
      <c r="D60" s="55"/>
      <c r="E60" s="55"/>
      <c r="F60" s="55"/>
      <c r="G60" s="60"/>
      <c r="H60" s="61"/>
      <c r="I60" s="62"/>
      <c r="L60" s="63"/>
    </row>
    <row r="61" spans="1:14" s="50" customFormat="1" ht="15.75" x14ac:dyDescent="0.2">
      <c r="A61" s="135" t="s">
        <v>48</v>
      </c>
      <c r="B61" s="136"/>
      <c r="C61" s="136"/>
      <c r="D61" s="136"/>
      <c r="E61" s="136" t="s">
        <v>13</v>
      </c>
      <c r="F61" s="136"/>
      <c r="G61" s="136"/>
      <c r="H61" s="136" t="s">
        <v>5</v>
      </c>
      <c r="I61" s="136"/>
      <c r="J61" s="136" t="s">
        <v>34</v>
      </c>
      <c r="K61" s="136"/>
      <c r="L61" s="138"/>
    </row>
    <row r="62" spans="1:14" s="50" customFormat="1" x14ac:dyDescent="0.2">
      <c r="A62" s="133"/>
      <c r="B62" s="134"/>
      <c r="C62" s="134"/>
      <c r="D62" s="134"/>
      <c r="E62" s="134"/>
      <c r="F62" s="134"/>
      <c r="G62" s="134"/>
      <c r="H62" s="134"/>
      <c r="I62" s="134"/>
      <c r="L62" s="63"/>
    </row>
    <row r="63" spans="1:14" s="50" customFormat="1" x14ac:dyDescent="0.2">
      <c r="A63" s="100"/>
      <c r="B63" s="101"/>
      <c r="C63" s="101"/>
      <c r="D63" s="101"/>
      <c r="E63" s="101"/>
      <c r="F63" s="101"/>
      <c r="G63" s="101"/>
      <c r="H63" s="101"/>
      <c r="I63" s="64"/>
      <c r="L63" s="63"/>
    </row>
    <row r="64" spans="1:14" s="50" customFormat="1" x14ac:dyDescent="0.2">
      <c r="A64" s="100"/>
      <c r="B64" s="101"/>
      <c r="C64" s="101"/>
      <c r="D64" s="101"/>
      <c r="E64" s="101"/>
      <c r="F64" s="101"/>
      <c r="G64" s="101"/>
      <c r="H64" s="101"/>
      <c r="I64" s="64"/>
      <c r="L64" s="63"/>
    </row>
    <row r="65" spans="1:12" s="50" customFormat="1" x14ac:dyDescent="0.2">
      <c r="A65" s="100"/>
      <c r="B65" s="101"/>
      <c r="C65" s="101"/>
      <c r="D65" s="101"/>
      <c r="E65" s="101"/>
      <c r="F65" s="101"/>
      <c r="G65" s="101"/>
      <c r="H65" s="101"/>
      <c r="I65" s="64"/>
      <c r="L65" s="63"/>
    </row>
    <row r="66" spans="1:12" s="50" customFormat="1" x14ac:dyDescent="0.2">
      <c r="A66" s="100"/>
      <c r="B66" s="101"/>
      <c r="C66" s="101"/>
      <c r="D66" s="101"/>
      <c r="E66" s="101"/>
      <c r="F66" s="101"/>
      <c r="G66" s="101"/>
      <c r="H66" s="101"/>
      <c r="I66" s="64"/>
      <c r="L66" s="63"/>
    </row>
    <row r="67" spans="1:12" s="95" customFormat="1" ht="15.75" thickBot="1" x14ac:dyDescent="0.25">
      <c r="A67" s="116"/>
      <c r="B67" s="117"/>
      <c r="C67" s="117"/>
      <c r="D67" s="117"/>
      <c r="E67" s="117" t="str">
        <f>G17</f>
        <v>ОНИКОВА Я.Б.(1к,Ижевск)</v>
      </c>
      <c r="F67" s="117"/>
      <c r="G67" s="117"/>
      <c r="H67" s="117" t="str">
        <f>G18</f>
        <v>РЕШЕТНИКОВА М.Д.(1К,Ижевск)</v>
      </c>
      <c r="I67" s="117"/>
      <c r="J67" s="117" t="str">
        <f>G19</f>
        <v>БЛИНОВ А.О.(1к,Ижевск)</v>
      </c>
      <c r="K67" s="117"/>
      <c r="L67" s="139"/>
    </row>
    <row r="68" spans="1:12" ht="13.5" thickTop="1" x14ac:dyDescent="0.2"/>
  </sheetData>
  <sortState ref="A24:P69">
    <sortCondition ref="A24:A69"/>
  </sortState>
  <mergeCells count="25">
    <mergeCell ref="J67:L67"/>
    <mergeCell ref="E67:G67"/>
    <mergeCell ref="H67:I67"/>
    <mergeCell ref="F62:I62"/>
    <mergeCell ref="A61:D61"/>
    <mergeCell ref="H51:L51"/>
    <mergeCell ref="J61:L61"/>
    <mergeCell ref="E61:G61"/>
    <mergeCell ref="H61:I61"/>
    <mergeCell ref="A51:D51"/>
    <mergeCell ref="A67:D67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5:G15"/>
    <mergeCell ref="H15:L15"/>
    <mergeCell ref="A62:E6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9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2022-06-21T09:55:03Z</dcterms:modified>
</cp:coreProperties>
</file>