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7625" tabRatio="789" activeTab="0"/>
  </bookViews>
  <sheets>
    <sheet name="групповая гонка" sheetId="1" r:id="rId1"/>
  </sheets>
  <definedNames>
    <definedName name="_xlfn.IFERROR" hidden="1">#NAME?</definedName>
    <definedName name="_xlnm.Print_Titles" localSheetId="0">'групповая гонка'!$21:$22</definedName>
    <definedName name="_xlnm.Print_Area" localSheetId="0">'групповая гонка'!$A$1:$L$112</definedName>
  </definedNames>
  <calcPr fullCalcOnLoad="1"/>
</workbook>
</file>

<file path=xl/sharedStrings.xml><?xml version="1.0" encoding="utf-8"?>
<sst xmlns="http://schemas.openxmlformats.org/spreadsheetml/2006/main" count="399" uniqueCount="241">
  <si>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</si>
  <si>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</si>
  <si>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</si>
  <si>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</si>
  <si>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</si>
  <si>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</si>
  <si>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</si>
  <si>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</si>
  <si>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</si>
  <si>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</si>
  <si>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</si>
  <si>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</si>
  <si>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</si>
  <si>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</si>
  <si>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</si>
  <si>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</si>
  <si>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</si>
  <si>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</si>
  <si>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</si>
  <si>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</si>
  <si>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</si>
  <si>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</si>
  <si>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</si>
  <si>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</si>
  <si>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</si>
  <si>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</si>
  <si>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</si>
  <si>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</si>
  <si>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</si>
  <si>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</si>
  <si>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</si>
  <si>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</si>
  <si>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</si>
  <si>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</si>
  <si>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</si>
  <si>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</si>
  <si>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</si>
  <si>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</si>
  <si>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</si>
  <si>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</si>
  <si>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Хабаровский край</t>
  </si>
  <si>
    <t>Республика Крым</t>
  </si>
  <si>
    <t>Краснодарский край</t>
  </si>
  <si>
    <t>НАЗВАНИЕ ТРАССЫ / РЕГ. НОМЕР:</t>
  </si>
  <si>
    <r>
      <rPr>
        <b/>
        <sz val="11"/>
        <rFont val="Calibri"/>
        <family val="2"/>
      </rPr>
      <t>ОКОНЧАНИЕ ГОНКИ:</t>
    </r>
    <r>
      <rPr>
        <sz val="11"/>
        <rFont val="Calibri"/>
        <family val="2"/>
      </rPr>
      <t xml:space="preserve">  </t>
    </r>
  </si>
  <si>
    <t>1 СР</t>
  </si>
  <si>
    <t>Лимит времени</t>
  </si>
  <si>
    <t/>
  </si>
  <si>
    <t>Иркутская область</t>
  </si>
  <si>
    <t>нф</t>
  </si>
  <si>
    <t>ВСЕРОССИЙСКИЕ СОРЕВНОВАНИЯ</t>
  </si>
  <si>
    <t>Михайлова Л.А.</t>
  </si>
  <si>
    <t>мужчины</t>
  </si>
  <si>
    <t>нс</t>
  </si>
  <si>
    <t>Гомозков Артем</t>
  </si>
  <si>
    <t xml:space="preserve">Максимов Денис </t>
  </si>
  <si>
    <t>Яценко Иван</t>
  </si>
  <si>
    <t>Савельев Денис</t>
  </si>
  <si>
    <t>Гусев Яков</t>
  </si>
  <si>
    <t>Савекин Даниил</t>
  </si>
  <si>
    <t>Курьянов Сергей</t>
  </si>
  <si>
    <t>Сидоров Игорь</t>
  </si>
  <si>
    <t>Некрасов Константин</t>
  </si>
  <si>
    <t>Баланев Даниил</t>
  </si>
  <si>
    <t>Бондарчук Никита</t>
  </si>
  <si>
    <t>Ильин Роман</t>
  </si>
  <si>
    <t>Худяков Руслан</t>
  </si>
  <si>
    <t>Степанов Андрей</t>
  </si>
  <si>
    <t>Кугаевский Глеб</t>
  </si>
  <si>
    <t xml:space="preserve">Березняк Александр </t>
  </si>
  <si>
    <t>Попов Антон</t>
  </si>
  <si>
    <t>Беляков Сергей</t>
  </si>
  <si>
    <t>Терешонок Виталий</t>
  </si>
  <si>
    <t>Иванов Павел</t>
  </si>
  <si>
    <t>Сенокосов Олег</t>
  </si>
  <si>
    <t>Гансевич Богдан</t>
  </si>
  <si>
    <t>Лаушкин Лев</t>
  </si>
  <si>
    <t>Потекало Николай</t>
  </si>
  <si>
    <t>Куракса Михаил</t>
  </si>
  <si>
    <t>Шульченко Никита</t>
  </si>
  <si>
    <t>Кустадинчев Роман</t>
  </si>
  <si>
    <t>Иванов Дмитрий</t>
  </si>
  <si>
    <t>Старченко Никита</t>
  </si>
  <si>
    <t>Куликов Сергей</t>
  </si>
  <si>
    <t>Юлкин Иван</t>
  </si>
  <si>
    <t>Гришин Максим</t>
  </si>
  <si>
    <t>Плакушкин Сергей</t>
  </si>
  <si>
    <t>Овчаров Валерий</t>
  </si>
  <si>
    <t>Крыжановский Арсений</t>
  </si>
  <si>
    <t>Соснин Владислав</t>
  </si>
  <si>
    <t>Миловидов Николай</t>
  </si>
  <si>
    <t>Сергеев Александр</t>
  </si>
  <si>
    <t>Фильчаков Максим</t>
  </si>
  <si>
    <t>Головченко Даниил</t>
  </si>
  <si>
    <t>Черноруцкий Владислав</t>
  </si>
  <si>
    <t>Сучков Василий</t>
  </si>
  <si>
    <t>Зверков Евгений</t>
  </si>
  <si>
    <t>Сердюков Евгений</t>
  </si>
  <si>
    <t>Унгуряну Святослав</t>
  </si>
  <si>
    <t>Фокин Михаил</t>
  </si>
  <si>
    <t>Мартынов Никита</t>
  </si>
  <si>
    <t>Капустин Кирилл</t>
  </si>
  <si>
    <t>Шаров Григорий</t>
  </si>
  <si>
    <t>Зацепин Сергей</t>
  </si>
  <si>
    <t>Халиков Булат</t>
  </si>
  <si>
    <t>Рукавишников Сергей</t>
  </si>
  <si>
    <t>Роганов Павел</t>
  </si>
  <si>
    <t>Каменев Сергей</t>
  </si>
  <si>
    <t>Архипов Никита</t>
  </si>
  <si>
    <t>Байдиков Илья</t>
  </si>
  <si>
    <t>Комин Александр</t>
  </si>
  <si>
    <t>Князев Никита</t>
  </si>
  <si>
    <t>Софронов Никита</t>
  </si>
  <si>
    <t>Майкин Роман</t>
  </si>
  <si>
    <t>Федотов Григорий</t>
  </si>
  <si>
    <t>Фролов Игорь</t>
  </si>
  <si>
    <t>Розанов Дмитрий</t>
  </si>
  <si>
    <t>Ермаков Иван</t>
  </si>
  <si>
    <t>Симаков Олег</t>
  </si>
  <si>
    <t>Еремин Евгений</t>
  </si>
  <si>
    <t>Космачёв Глеб</t>
  </si>
  <si>
    <t xml:space="preserve">Лисунова А.В. (ВК, г. СИМФЕРОПОЛЬ) </t>
  </si>
  <si>
    <t xml:space="preserve">Шелест Л.И. (ВК, г. СИМФЕРОПОЛЬ) </t>
  </si>
  <si>
    <t>Управление по делам молодежи и спорта города Севастополя</t>
  </si>
  <si>
    <t>Самарская область</t>
  </si>
  <si>
    <t>Тюменская область</t>
  </si>
  <si>
    <t>Омская область</t>
  </si>
  <si>
    <t>Псковская область</t>
  </si>
  <si>
    <t>Калининградская область</t>
  </si>
  <si>
    <t>Московская область</t>
  </si>
  <si>
    <t>Саратовская область</t>
  </si>
  <si>
    <t>Воронежская область</t>
  </si>
  <si>
    <t>Новосибирская область</t>
  </si>
  <si>
    <t xml:space="preserve">Тульская область </t>
  </si>
  <si>
    <t>Севастополь</t>
  </si>
  <si>
    <t>Москва</t>
  </si>
  <si>
    <t>Калужская область</t>
  </si>
  <si>
    <t>МЕСТО ПРОВЕДЕНИЯ: г. СЕВАСТОПОЛЬ</t>
  </si>
  <si>
    <t>ДАТА ПРОВЕДЕНИЯ: 10 МАРТА 2021 ГОДА</t>
  </si>
  <si>
    <t>НАЧАЛО ГОНКИ: 11ч 00м</t>
  </si>
  <si>
    <t>№ ВРВС:0080601611Я</t>
  </si>
  <si>
    <t>№ ЕКП 2021: 32467</t>
  </si>
  <si>
    <t>ДЛИНА КРУГА/КРУГОВ: 25/5,5</t>
  </si>
  <si>
    <t>Температура: +3/+4</t>
  </si>
  <si>
    <t>Влажность: 62%</t>
  </si>
  <si>
    <t>Осадки: без осадков</t>
  </si>
  <si>
    <t>Ветер:</t>
  </si>
  <si>
    <t>МАКСИМАЛЬНЫЙ ПЕРЕПАД (HD) (м):</t>
  </si>
  <si>
    <t>СУММА ПОЛОЖИТЕЛЬНЫХ ПЕРЕПАДОВ ВЫСОТЫ НА ДИСТАНЦИИ (ТС) (м):</t>
  </si>
  <si>
    <t xml:space="preserve">ДИСТАНЦИЯ (км): </t>
  </si>
  <si>
    <t>100 360 351 77</t>
  </si>
  <si>
    <t>100 360 871 15</t>
  </si>
  <si>
    <t>100 349 880 82</t>
  </si>
  <si>
    <t>100 360 284 10</t>
  </si>
  <si>
    <t>100 360 947 91</t>
  </si>
  <si>
    <t>100 360 781 22</t>
  </si>
  <si>
    <t>100 349 119 00</t>
  </si>
  <si>
    <t xml:space="preserve"> 20.04.2000</t>
  </si>
  <si>
    <t>100 349 282 66</t>
  </si>
  <si>
    <t>100 158 566 52</t>
  </si>
  <si>
    <t xml:space="preserve"> 04.04.1999 </t>
  </si>
  <si>
    <t>100 360 757 95</t>
  </si>
  <si>
    <t>100 349 254 38</t>
  </si>
  <si>
    <t>100 360 288 14</t>
  </si>
  <si>
    <t xml:space="preserve"> 21.08.2002</t>
  </si>
  <si>
    <t>100 360 171 91</t>
  </si>
  <si>
    <t xml:space="preserve"> 100 158 480 63</t>
  </si>
  <si>
    <t>100 349 193 74</t>
  </si>
  <si>
    <t xml:space="preserve"> 05.08.1999</t>
  </si>
  <si>
    <t>100 360 582 17</t>
  </si>
  <si>
    <t>100 153 285 09</t>
  </si>
  <si>
    <t xml:space="preserve"> 30.01.1999 </t>
  </si>
  <si>
    <t>100 349 429 19</t>
  </si>
  <si>
    <t xml:space="preserve"> 02.07.2000 </t>
  </si>
  <si>
    <t xml:space="preserve"> 100 957 874 80</t>
  </si>
  <si>
    <t>100 360 346 72</t>
  </si>
  <si>
    <t>100 360 128 48</t>
  </si>
  <si>
    <t>100 360 129 49</t>
  </si>
  <si>
    <t xml:space="preserve"> 30.03.2002</t>
  </si>
  <si>
    <t>100 577 068 96</t>
  </si>
  <si>
    <t>100 526 941 21</t>
  </si>
  <si>
    <t>100 349 750 49</t>
  </si>
  <si>
    <t xml:space="preserve"> 20.03.2000</t>
  </si>
  <si>
    <t>100 360 926 70</t>
  </si>
  <si>
    <t xml:space="preserve"> 09.02.2002</t>
  </si>
  <si>
    <t>100 582 958 69</t>
  </si>
  <si>
    <t xml:space="preserve"> 31.05.1999 </t>
  </si>
  <si>
    <t>100 093 955 43</t>
  </si>
  <si>
    <t xml:space="preserve"> 03.08.1995</t>
  </si>
  <si>
    <t>100 360 486 18</t>
  </si>
  <si>
    <t>100 152 660 63</t>
  </si>
  <si>
    <t>100 149 272 70</t>
  </si>
  <si>
    <t>100 360 449 78</t>
  </si>
  <si>
    <t>100 150 630 70</t>
  </si>
  <si>
    <t xml:space="preserve"> 100 143 758 85</t>
  </si>
  <si>
    <t xml:space="preserve"> 27.05.1997</t>
  </si>
  <si>
    <t>100 360 414 43</t>
  </si>
  <si>
    <t>100 546 915 13</t>
  </si>
  <si>
    <t>100 918 824 24</t>
  </si>
  <si>
    <t xml:space="preserve"> 12.04.2002 </t>
  </si>
  <si>
    <t>100 159 582 01</t>
  </si>
  <si>
    <t>101 026 549 79</t>
  </si>
  <si>
    <t>101 017 607 61</t>
  </si>
  <si>
    <t xml:space="preserve"> 30.06.2001 </t>
  </si>
  <si>
    <t>100 360 495 27</t>
  </si>
  <si>
    <t xml:space="preserve"> 23.05.2002 </t>
  </si>
  <si>
    <t>100 349 077 55</t>
  </si>
  <si>
    <t xml:space="preserve"> 07.09.1999</t>
  </si>
  <si>
    <t>100 360 147 67</t>
  </si>
  <si>
    <t>100 090 473 53</t>
  </si>
  <si>
    <t xml:space="preserve"> 100 087 046 21</t>
  </si>
  <si>
    <t>100 360 923 67</t>
  </si>
  <si>
    <t>100 824 106 75</t>
  </si>
  <si>
    <t>100 143 884 17</t>
  </si>
  <si>
    <t>100 349 930 35</t>
  </si>
  <si>
    <t>100 360 976 23</t>
  </si>
  <si>
    <t>100 349 209 90</t>
  </si>
  <si>
    <t>100 349 934 39</t>
  </si>
  <si>
    <t>100 557 738 69</t>
  </si>
  <si>
    <t xml:space="preserve"> 17.10.2002</t>
  </si>
  <si>
    <t>100 349 417 07</t>
  </si>
  <si>
    <t>101 147 078 37</t>
  </si>
  <si>
    <r>
      <t>Устинов Арсен</t>
    </r>
    <r>
      <rPr>
        <sz val="10"/>
        <color indexed="10"/>
        <rFont val="Calibri"/>
        <family val="2"/>
      </rPr>
      <t>т</t>
    </r>
    <r>
      <rPr>
        <sz val="10"/>
        <rFont val="Calibri"/>
        <family val="2"/>
      </rPr>
      <t>ий</t>
    </r>
  </si>
  <si>
    <t>100 833 959 34</t>
  </si>
  <si>
    <t>100 349 206 87</t>
  </si>
  <si>
    <t xml:space="preserve"> 20.07.1996</t>
  </si>
  <si>
    <t>100 094 842 57</t>
  </si>
  <si>
    <t>100 349 378 65</t>
  </si>
  <si>
    <t>100 360 749 87</t>
  </si>
  <si>
    <t>100 057 475 35</t>
  </si>
  <si>
    <t>100 349 716 15</t>
  </si>
  <si>
    <t xml:space="preserve"> 100 074 540 28</t>
  </si>
  <si>
    <t>100 129 270 50</t>
  </si>
  <si>
    <t xml:space="preserve"> 15.05.1989</t>
  </si>
  <si>
    <t>100 833 160 11</t>
  </si>
  <si>
    <t xml:space="preserve"> 24.12.1992</t>
  </si>
  <si>
    <t>100 349 172 53</t>
  </si>
  <si>
    <t>100 360 184 07</t>
  </si>
  <si>
    <t>100 360 376 05</t>
  </si>
  <si>
    <t>100 349 388 75</t>
  </si>
  <si>
    <t xml:space="preserve"> 09.05.2000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</si>
</sst>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yyyy"/>
    <numFmt numFmtId="167" formatCode="hh:mm:ss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[$-F400]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  <font>
      <sz val="10"/>
      <color rgb="FF353940"/>
      <name val="Calibri"/>
      <family val="2"/>
    </font>
    <font>
      <sz val="10"/>
      <color rgb="FF444444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double"/>
      <top style="thin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justify"/>
    </xf>
    <xf numFmtId="0" fontId="27" fillId="0" borderId="16" xfId="59" applyFont="1" applyFill="1" applyBorder="1" applyAlignment="1">
      <alignment vertical="center" wrapText="1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26" fillId="0" borderId="0" xfId="0" applyNumberFormat="1" applyFont="1" applyFill="1" applyBorder="1" applyAlignment="1">
      <alignment vertical="center" wrapText="1"/>
    </xf>
    <xf numFmtId="2" fontId="6" fillId="0" borderId="22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right" vertical="center"/>
    </xf>
    <xf numFmtId="1" fontId="29" fillId="0" borderId="30" xfId="58" applyNumberFormat="1" applyFont="1" applyFill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 wrapText="1"/>
    </xf>
    <xf numFmtId="0" fontId="29" fillId="0" borderId="30" xfId="59" applyFont="1" applyFill="1" applyBorder="1" applyAlignment="1">
      <alignment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2" fontId="6" fillId="0" borderId="30" xfId="0" applyNumberFormat="1" applyFont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" fontId="29" fillId="0" borderId="34" xfId="58" applyNumberFormat="1" applyFont="1" applyFill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0" fontId="29" fillId="0" borderId="34" xfId="59" applyFont="1" applyFill="1" applyBorder="1" applyAlignment="1">
      <alignment vertical="center" wrapText="1"/>
      <protection/>
    </xf>
    <xf numFmtId="49" fontId="6" fillId="0" borderId="34" xfId="0" applyNumberFormat="1" applyFont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2" fontId="6" fillId="0" borderId="3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49" fontId="25" fillId="0" borderId="2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14" fontId="53" fillId="0" borderId="39" xfId="0" applyNumberFormat="1" applyFont="1" applyFill="1" applyBorder="1" applyAlignment="1">
      <alignment horizontal="center" vertical="center"/>
    </xf>
    <xf numFmtId="14" fontId="54" fillId="0" borderId="30" xfId="0" applyNumberFormat="1" applyFont="1" applyFill="1" applyBorder="1" applyAlignment="1">
      <alignment horizontal="center" vertical="center"/>
    </xf>
    <xf numFmtId="14" fontId="55" fillId="0" borderId="30" xfId="0" applyNumberFormat="1" applyFont="1" applyFill="1" applyBorder="1" applyAlignment="1">
      <alignment horizontal="center" vertical="center"/>
    </xf>
    <xf numFmtId="14" fontId="55" fillId="0" borderId="30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Border="1" applyAlignment="1">
      <alignment horizontal="center" vertical="center"/>
    </xf>
    <xf numFmtId="14" fontId="6" fillId="0" borderId="30" xfId="0" applyNumberFormat="1" applyFont="1" applyBorder="1" applyAlignment="1">
      <alignment horizontal="center" vertical="center"/>
    </xf>
    <xf numFmtId="1" fontId="56" fillId="0" borderId="30" xfId="58" applyNumberFormat="1" applyFont="1" applyFill="1" applyBorder="1" applyAlignment="1">
      <alignment horizontal="center" vertical="center" wrapText="1"/>
      <protection/>
    </xf>
    <xf numFmtId="0" fontId="56" fillId="0" borderId="30" xfId="0" applyFont="1" applyBorder="1" applyAlignment="1">
      <alignment horizontal="left" vertical="center" wrapText="1"/>
    </xf>
    <xf numFmtId="14" fontId="56" fillId="0" borderId="30" xfId="0" applyNumberFormat="1" applyFont="1" applyBorder="1" applyAlignment="1">
      <alignment horizontal="center" vertical="center"/>
    </xf>
    <xf numFmtId="173" fontId="6" fillId="0" borderId="3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3" fillId="0" borderId="4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1" fillId="33" borderId="31" xfId="60" applyFont="1" applyFill="1" applyBorder="1" applyAlignment="1">
      <alignment horizontal="center" vertical="center" wrapText="1"/>
      <protection/>
    </xf>
    <xf numFmtId="0" fontId="31" fillId="33" borderId="46" xfId="60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31" fillId="33" borderId="47" xfId="0" applyFont="1" applyFill="1" applyBorder="1" applyAlignment="1">
      <alignment horizontal="center" vertical="center"/>
    </xf>
    <xf numFmtId="0" fontId="31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46" xfId="0" applyFont="1" applyFill="1" applyBorder="1" applyAlignment="1">
      <alignment horizontal="center" vertical="center" wrapText="1"/>
    </xf>
    <xf numFmtId="2" fontId="31" fillId="33" borderId="31" xfId="60" applyNumberFormat="1" applyFont="1" applyFill="1" applyBorder="1" applyAlignment="1">
      <alignment horizontal="center" vertical="center" wrapText="1"/>
      <protection/>
    </xf>
    <xf numFmtId="2" fontId="31" fillId="33" borderId="46" xfId="60" applyNumberFormat="1" applyFont="1" applyFill="1" applyBorder="1" applyAlignment="1">
      <alignment horizontal="center" vertical="center" wrapText="1"/>
      <protection/>
    </xf>
    <xf numFmtId="0" fontId="3" fillId="33" borderId="50" xfId="0" applyFont="1" applyFill="1" applyBorder="1" applyAlignment="1">
      <alignment horizontal="center" vertical="center"/>
    </xf>
    <xf numFmtId="0" fontId="31" fillId="33" borderId="51" xfId="0" applyFont="1" applyFill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31" fillId="33" borderId="56" xfId="60" applyFont="1" applyFill="1" applyBorder="1" applyAlignment="1">
      <alignment horizontal="center" vertical="center" wrapText="1"/>
      <protection/>
    </xf>
    <xf numFmtId="0" fontId="31" fillId="33" borderId="57" xfId="60" applyFont="1" applyFill="1" applyBorder="1" applyAlignment="1">
      <alignment horizontal="center" vertical="center" wrapText="1"/>
      <protection/>
    </xf>
    <xf numFmtId="0" fontId="26" fillId="0" borderId="5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21" fontId="6" fillId="0" borderId="3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ID4938_RS" xfId="58"/>
    <cellStyle name="Обычный_ID4938_RS_1" xfId="59"/>
    <cellStyle name="Обычный_Стартовый протокол Смирнов_20101106_Results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3</xdr:row>
      <xdr:rowOff>38100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57150</xdr:rowOff>
    </xdr:from>
    <xdr:to>
      <xdr:col>3</xdr:col>
      <xdr:colOff>161925</xdr:colOff>
      <xdr:row>3</xdr:row>
      <xdr:rowOff>38100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5715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66675</xdr:rowOff>
    </xdr:from>
    <xdr:to>
      <xdr:col>11</xdr:col>
      <xdr:colOff>1143000</xdr:colOff>
      <xdr:row>3</xdr:row>
      <xdr:rowOff>85725</xdr:rowOff>
    </xdr:to>
    <xdr:pic>
      <xdr:nvPicPr>
        <xdr:cNvPr id="3" name="Picture 11" descr="http://umis.sev.sportsng.ru/media/2017/11/02/1233768418/1295_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34650" y="666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11"/>
  <sheetViews>
    <sheetView tabSelected="1" zoomScale="80" zoomScaleNormal="80" zoomScaleSheetLayoutView="80" zoomScalePageLayoutView="0" workbookViewId="0" topLeftCell="A23">
      <selection activeCell="I23" sqref="I23:I67"/>
    </sheetView>
  </sheetViews>
  <sheetFormatPr defaultColWidth="9.140625" defaultRowHeight="12.75"/>
  <cols>
    <col min="1" max="1" width="7.00390625" style="1" customWidth="1"/>
    <col min="2" max="2" width="8.140625" style="11" customWidth="1"/>
    <col min="3" max="3" width="14.28125" style="11" customWidth="1"/>
    <col min="4" max="4" width="23.140625" style="1" customWidth="1"/>
    <col min="5" max="5" width="12.28125" style="1" bestFit="1" customWidth="1"/>
    <col min="6" max="6" width="9.140625" style="1" customWidth="1"/>
    <col min="7" max="7" width="23.7109375" style="1" customWidth="1"/>
    <col min="8" max="8" width="14.8515625" style="1" customWidth="1"/>
    <col min="9" max="9" width="12.8515625" style="1" customWidth="1"/>
    <col min="10" max="10" width="13.57421875" style="44" customWidth="1"/>
    <col min="11" max="11" width="13.28125" style="1" customWidth="1"/>
    <col min="12" max="12" width="18.7109375" style="1" customWidth="1"/>
    <col min="13" max="16384" width="9.140625" style="1" customWidth="1"/>
  </cols>
  <sheetData>
    <row r="1" spans="1:12" ht="25.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2.5" customHeight="1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9.5" customHeight="1">
      <c r="A3" s="138" t="s">
        <v>123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7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5" ht="6" customHeight="1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O5" s="23"/>
    </row>
    <row r="6" spans="1:17" s="2" customFormat="1" ht="28.5">
      <c r="A6" s="140" t="s">
        <v>50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Q6" s="23"/>
    </row>
    <row r="7" spans="1:12" s="2" customFormat="1" ht="18" customHeight="1">
      <c r="A7" s="110" t="s">
        <v>17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s="2" customFormat="1" ht="8.25" customHeight="1" thickBot="1">
      <c r="A8" s="114" t="s">
        <v>47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9.5" customHeight="1" thickTop="1">
      <c r="A9" s="111" t="s">
        <v>22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18" customHeight="1">
      <c r="A10" s="124" t="s">
        <v>37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2" ht="19.5" customHeight="1">
      <c r="A11" s="124" t="s">
        <v>52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</row>
    <row r="12" spans="1:12" ht="5.25" customHeight="1">
      <c r="A12" s="118" t="s">
        <v>47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0"/>
    </row>
    <row r="13" spans="1:12" ht="15.75">
      <c r="A13" s="153" t="s">
        <v>137</v>
      </c>
      <c r="B13" s="154"/>
      <c r="C13" s="154"/>
      <c r="D13" s="154"/>
      <c r="E13" s="154"/>
      <c r="F13" s="97"/>
      <c r="G13" s="93" t="s">
        <v>139</v>
      </c>
      <c r="H13" s="4"/>
      <c r="I13" s="4"/>
      <c r="J13" s="37"/>
      <c r="K13" s="30"/>
      <c r="L13" s="31" t="s">
        <v>140</v>
      </c>
    </row>
    <row r="14" spans="1:12" ht="15.75">
      <c r="A14" s="155" t="s">
        <v>138</v>
      </c>
      <c r="B14" s="156"/>
      <c r="C14" s="156"/>
      <c r="D14" s="156"/>
      <c r="E14" s="156"/>
      <c r="F14" s="98"/>
      <c r="G14" s="94" t="s">
        <v>44</v>
      </c>
      <c r="H14" s="5"/>
      <c r="I14" s="5"/>
      <c r="J14" s="38"/>
      <c r="K14" s="32"/>
      <c r="L14" s="61" t="s">
        <v>141</v>
      </c>
    </row>
    <row r="15" spans="1:12" ht="15">
      <c r="A15" s="129" t="s">
        <v>10</v>
      </c>
      <c r="B15" s="122"/>
      <c r="C15" s="122"/>
      <c r="D15" s="122"/>
      <c r="E15" s="122"/>
      <c r="F15" s="122"/>
      <c r="G15" s="130"/>
      <c r="H15" s="121" t="s">
        <v>1</v>
      </c>
      <c r="I15" s="122"/>
      <c r="J15" s="122"/>
      <c r="K15" s="122"/>
      <c r="L15" s="123"/>
    </row>
    <row r="16" spans="1:12" ht="15">
      <c r="A16" s="16" t="s">
        <v>18</v>
      </c>
      <c r="B16" s="12"/>
      <c r="C16" s="12"/>
      <c r="D16" s="8"/>
      <c r="E16" s="9"/>
      <c r="F16" s="8"/>
      <c r="G16" s="10" t="s">
        <v>47</v>
      </c>
      <c r="H16" s="131" t="s">
        <v>43</v>
      </c>
      <c r="I16" s="132"/>
      <c r="J16" s="132"/>
      <c r="K16" s="132"/>
      <c r="L16" s="133"/>
    </row>
    <row r="17" spans="1:12" ht="15">
      <c r="A17" s="16" t="s">
        <v>19</v>
      </c>
      <c r="B17" s="12"/>
      <c r="C17" s="12"/>
      <c r="D17" s="7"/>
      <c r="E17" s="9"/>
      <c r="F17" s="8"/>
      <c r="G17" s="10" t="s">
        <v>121</v>
      </c>
      <c r="H17" s="131" t="s">
        <v>147</v>
      </c>
      <c r="I17" s="132"/>
      <c r="J17" s="132"/>
      <c r="K17" s="132"/>
      <c r="L17" s="133"/>
    </row>
    <row r="18" spans="1:12" ht="15">
      <c r="A18" s="16" t="s">
        <v>20</v>
      </c>
      <c r="B18" s="12"/>
      <c r="C18" s="12"/>
      <c r="D18" s="7"/>
      <c r="E18" s="9"/>
      <c r="F18" s="8"/>
      <c r="G18" s="10" t="s">
        <v>122</v>
      </c>
      <c r="H18" s="131" t="s">
        <v>148</v>
      </c>
      <c r="I18" s="132"/>
      <c r="J18" s="132"/>
      <c r="K18" s="132"/>
      <c r="L18" s="133"/>
    </row>
    <row r="19" spans="1:12" ht="16.5" thickBot="1">
      <c r="A19" s="16" t="s">
        <v>16</v>
      </c>
      <c r="B19" s="13"/>
      <c r="C19" s="13"/>
      <c r="D19" s="6"/>
      <c r="E19" s="6"/>
      <c r="F19" s="6"/>
      <c r="G19" s="10" t="s">
        <v>51</v>
      </c>
      <c r="H19" s="95" t="s">
        <v>149</v>
      </c>
      <c r="I19" s="60">
        <v>137</v>
      </c>
      <c r="J19" s="39"/>
      <c r="L19" s="96" t="s">
        <v>142</v>
      </c>
    </row>
    <row r="20" spans="1:12" ht="7.5" customHeight="1" thickBot="1" thickTop="1">
      <c r="A20" s="28"/>
      <c r="B20" s="21"/>
      <c r="C20" s="21"/>
      <c r="D20" s="20"/>
      <c r="E20" s="20"/>
      <c r="F20" s="20"/>
      <c r="G20" s="20"/>
      <c r="H20" s="20"/>
      <c r="I20" s="20"/>
      <c r="J20" s="40"/>
      <c r="K20" s="20"/>
      <c r="L20" s="29"/>
    </row>
    <row r="21" spans="1:12" s="3" customFormat="1" ht="21" customHeight="1" thickTop="1">
      <c r="A21" s="134" t="s">
        <v>7</v>
      </c>
      <c r="B21" s="127" t="s">
        <v>13</v>
      </c>
      <c r="C21" s="127" t="s">
        <v>39</v>
      </c>
      <c r="D21" s="127" t="s">
        <v>2</v>
      </c>
      <c r="E21" s="127" t="s">
        <v>38</v>
      </c>
      <c r="F21" s="127" t="s">
        <v>9</v>
      </c>
      <c r="G21" s="160" t="s">
        <v>14</v>
      </c>
      <c r="H21" s="160" t="s">
        <v>8</v>
      </c>
      <c r="I21" s="127" t="s">
        <v>27</v>
      </c>
      <c r="J21" s="146" t="s">
        <v>23</v>
      </c>
      <c r="K21" s="144" t="s">
        <v>26</v>
      </c>
      <c r="L21" s="149" t="s">
        <v>15</v>
      </c>
    </row>
    <row r="22" spans="1:12" s="3" customFormat="1" ht="13.5" customHeight="1" thickBot="1">
      <c r="A22" s="135"/>
      <c r="B22" s="128"/>
      <c r="C22" s="128"/>
      <c r="D22" s="128"/>
      <c r="E22" s="128"/>
      <c r="F22" s="128"/>
      <c r="G22" s="161"/>
      <c r="H22" s="161"/>
      <c r="I22" s="128"/>
      <c r="J22" s="147"/>
      <c r="K22" s="145"/>
      <c r="L22" s="150"/>
    </row>
    <row r="23" spans="1:12" ht="22.5" customHeight="1" thickTop="1">
      <c r="A23" s="76">
        <v>1</v>
      </c>
      <c r="B23" s="68">
        <v>130</v>
      </c>
      <c r="C23" s="62" t="s">
        <v>150</v>
      </c>
      <c r="D23" s="63" t="s">
        <v>54</v>
      </c>
      <c r="E23" s="100">
        <v>37434</v>
      </c>
      <c r="F23" s="65" t="s">
        <v>25</v>
      </c>
      <c r="G23" s="66" t="s">
        <v>24</v>
      </c>
      <c r="H23" s="170">
        <v>0.14038194444444443</v>
      </c>
      <c r="I23" s="170">
        <f>IF(H23&gt;$H$23,H23-$H$23,"")</f>
      </c>
      <c r="J23" s="70">
        <f aca="true" t="shared" si="0" ref="J23:J67">_xlfn.IFERROR($I$19*3600/(HOUR(H23)*3600+MINUTE(H23)*60+SECOND(H23)),"")</f>
        <v>40.662874103388575</v>
      </c>
      <c r="K23" s="67" t="s">
        <v>25</v>
      </c>
      <c r="L23" s="71"/>
    </row>
    <row r="24" spans="1:12" ht="22.5" customHeight="1">
      <c r="A24" s="76">
        <v>2</v>
      </c>
      <c r="B24" s="68">
        <v>1</v>
      </c>
      <c r="C24" s="62" t="s">
        <v>151</v>
      </c>
      <c r="D24" s="63" t="s">
        <v>55</v>
      </c>
      <c r="E24" s="101">
        <v>37112</v>
      </c>
      <c r="F24" s="65" t="s">
        <v>25</v>
      </c>
      <c r="G24" s="66" t="s">
        <v>48</v>
      </c>
      <c r="H24" s="170">
        <v>0.14038194444444443</v>
      </c>
      <c r="I24" s="170">
        <f>IF(H24&gt;$H$23,H24-$H$23,"")</f>
      </c>
      <c r="J24" s="72">
        <f t="shared" si="0"/>
        <v>40.662874103388575</v>
      </c>
      <c r="K24" s="67" t="s">
        <v>34</v>
      </c>
      <c r="L24" s="73"/>
    </row>
    <row r="25" spans="1:12" ht="22.5" customHeight="1">
      <c r="A25" s="76">
        <v>3</v>
      </c>
      <c r="B25" s="68">
        <v>128</v>
      </c>
      <c r="C25" s="62" t="s">
        <v>152</v>
      </c>
      <c r="D25" s="63" t="s">
        <v>56</v>
      </c>
      <c r="E25" s="102">
        <v>36777</v>
      </c>
      <c r="F25" s="65" t="s">
        <v>25</v>
      </c>
      <c r="G25" s="66" t="s">
        <v>24</v>
      </c>
      <c r="H25" s="170">
        <v>0.1407986111111111</v>
      </c>
      <c r="I25" s="170">
        <f>IF(H25&gt;$H$23,H25-$H$23,"")</f>
        <v>0.0004166666666666763</v>
      </c>
      <c r="J25" s="72">
        <f t="shared" si="0"/>
        <v>40.542540073982735</v>
      </c>
      <c r="K25" s="67" t="s">
        <v>34</v>
      </c>
      <c r="L25" s="73"/>
    </row>
    <row r="26" spans="1:12" ht="22.5" customHeight="1">
      <c r="A26" s="76">
        <v>4</v>
      </c>
      <c r="B26" s="68">
        <v>40</v>
      </c>
      <c r="C26" s="62" t="s">
        <v>153</v>
      </c>
      <c r="D26" s="63" t="s">
        <v>57</v>
      </c>
      <c r="E26" s="103">
        <v>37061</v>
      </c>
      <c r="F26" s="65" t="s">
        <v>34</v>
      </c>
      <c r="G26" s="66" t="s">
        <v>124</v>
      </c>
      <c r="H26" s="170">
        <v>0.1407986111111111</v>
      </c>
      <c r="I26" s="170">
        <f>IF(H26&gt;$H$23,H26-$H$23,"")</f>
        <v>0.0004166666666666763</v>
      </c>
      <c r="J26" s="72">
        <f t="shared" si="0"/>
        <v>40.542540073982735</v>
      </c>
      <c r="K26" s="67" t="s">
        <v>34</v>
      </c>
      <c r="L26" s="73"/>
    </row>
    <row r="27" spans="1:12" ht="22.5" customHeight="1">
      <c r="A27" s="76">
        <v>5</v>
      </c>
      <c r="B27" s="68">
        <v>35</v>
      </c>
      <c r="C27" s="62" t="s">
        <v>154</v>
      </c>
      <c r="D27" s="63" t="s">
        <v>58</v>
      </c>
      <c r="E27" s="104">
        <v>36970</v>
      </c>
      <c r="F27" s="65" t="s">
        <v>25</v>
      </c>
      <c r="G27" s="66" t="s">
        <v>124</v>
      </c>
      <c r="H27" s="170">
        <v>0.1407986111111111</v>
      </c>
      <c r="I27" s="170">
        <f>IF(H27&gt;$H$23,H27-$H$23,"")</f>
        <v>0.0004166666666666763</v>
      </c>
      <c r="J27" s="72">
        <f t="shared" si="0"/>
        <v>40.542540073982735</v>
      </c>
      <c r="K27" s="67" t="s">
        <v>34</v>
      </c>
      <c r="L27" s="73"/>
    </row>
    <row r="28" spans="1:12" ht="22.5" customHeight="1">
      <c r="A28" s="76">
        <v>6</v>
      </c>
      <c r="B28" s="68">
        <v>131</v>
      </c>
      <c r="C28" s="62" t="s">
        <v>155</v>
      </c>
      <c r="D28" s="63" t="s">
        <v>59</v>
      </c>
      <c r="E28" s="105">
        <v>37359</v>
      </c>
      <c r="F28" s="65" t="s">
        <v>34</v>
      </c>
      <c r="G28" s="66" t="s">
        <v>24</v>
      </c>
      <c r="H28" s="170">
        <v>0.1407986111111111</v>
      </c>
      <c r="I28" s="170">
        <f>IF(H28&gt;$H$23,H28-$H$23,"")</f>
        <v>0.0004166666666666763</v>
      </c>
      <c r="J28" s="72">
        <f t="shared" si="0"/>
        <v>40.542540073982735</v>
      </c>
      <c r="K28" s="67" t="s">
        <v>34</v>
      </c>
      <c r="L28" s="73"/>
    </row>
    <row r="29" spans="1:12" ht="22.5" customHeight="1">
      <c r="A29" s="76">
        <v>7</v>
      </c>
      <c r="B29" s="68">
        <v>6</v>
      </c>
      <c r="C29" s="62" t="s">
        <v>156</v>
      </c>
      <c r="D29" s="63" t="s">
        <v>60</v>
      </c>
      <c r="E29" s="64" t="s">
        <v>157</v>
      </c>
      <c r="F29" s="65" t="s">
        <v>34</v>
      </c>
      <c r="G29" s="66" t="s">
        <v>125</v>
      </c>
      <c r="H29" s="170">
        <v>0.1407986111111111</v>
      </c>
      <c r="I29" s="170">
        <f>IF(H29&gt;$H$23,H29-$H$23,"")</f>
        <v>0.0004166666666666763</v>
      </c>
      <c r="J29" s="72">
        <f t="shared" si="0"/>
        <v>40.542540073982735</v>
      </c>
      <c r="K29" s="67" t="s">
        <v>34</v>
      </c>
      <c r="L29" s="73"/>
    </row>
    <row r="30" spans="1:12" ht="22.5" customHeight="1">
      <c r="A30" s="76">
        <v>8</v>
      </c>
      <c r="B30" s="68">
        <v>110</v>
      </c>
      <c r="C30" s="62" t="s">
        <v>158</v>
      </c>
      <c r="D30" s="63" t="s">
        <v>61</v>
      </c>
      <c r="E30" s="105">
        <v>36509</v>
      </c>
      <c r="F30" s="65" t="s">
        <v>34</v>
      </c>
      <c r="G30" s="66" t="s">
        <v>126</v>
      </c>
      <c r="H30" s="170">
        <v>0.1407986111111111</v>
      </c>
      <c r="I30" s="170">
        <f>IF(H30&gt;$H$23,H30-$H$23,"")</f>
        <v>0.0004166666666666763</v>
      </c>
      <c r="J30" s="72">
        <f t="shared" si="0"/>
        <v>40.542540073982735</v>
      </c>
      <c r="K30" s="67" t="s">
        <v>34</v>
      </c>
      <c r="L30" s="73"/>
    </row>
    <row r="31" spans="1:12" ht="22.5" customHeight="1">
      <c r="A31" s="76">
        <v>9</v>
      </c>
      <c r="B31" s="68">
        <v>102</v>
      </c>
      <c r="C31" s="62" t="s">
        <v>159</v>
      </c>
      <c r="D31" s="63" t="s">
        <v>62</v>
      </c>
      <c r="E31" s="64" t="s">
        <v>160</v>
      </c>
      <c r="F31" s="65" t="s">
        <v>25</v>
      </c>
      <c r="G31" s="66" t="s">
        <v>127</v>
      </c>
      <c r="H31" s="170">
        <v>0.14094907407407406</v>
      </c>
      <c r="I31" s="170">
        <f>IF(H31&gt;$H$23,H31-$H$23,"")</f>
        <v>0.0005671296296296258</v>
      </c>
      <c r="J31" s="72">
        <f t="shared" si="0"/>
        <v>40.4992609623912</v>
      </c>
      <c r="K31" s="67" t="s">
        <v>34</v>
      </c>
      <c r="L31" s="73"/>
    </row>
    <row r="32" spans="1:12" ht="22.5" customHeight="1">
      <c r="A32" s="76">
        <v>10</v>
      </c>
      <c r="B32" s="68">
        <v>134</v>
      </c>
      <c r="C32" s="62" t="s">
        <v>161</v>
      </c>
      <c r="D32" s="63" t="s">
        <v>63</v>
      </c>
      <c r="E32" s="105">
        <v>37155</v>
      </c>
      <c r="F32" s="65" t="s">
        <v>25</v>
      </c>
      <c r="G32" s="66" t="s">
        <v>24</v>
      </c>
      <c r="H32" s="170">
        <v>0.1412037037037037</v>
      </c>
      <c r="I32" s="170">
        <f>IF(H32&gt;$H$23,H32-$H$23,"")</f>
        <v>0.0008217592592592582</v>
      </c>
      <c r="J32" s="72">
        <f t="shared" si="0"/>
        <v>40.42622950819672</v>
      </c>
      <c r="K32" s="67" t="s">
        <v>34</v>
      </c>
      <c r="L32" s="73"/>
    </row>
    <row r="33" spans="1:12" ht="22.5" customHeight="1">
      <c r="A33" s="76">
        <v>11</v>
      </c>
      <c r="B33" s="68">
        <v>15</v>
      </c>
      <c r="C33" s="62" t="s">
        <v>162</v>
      </c>
      <c r="D33" s="63" t="s">
        <v>64</v>
      </c>
      <c r="E33" s="105">
        <v>36192</v>
      </c>
      <c r="F33" s="65" t="s">
        <v>25</v>
      </c>
      <c r="G33" s="66" t="s">
        <v>128</v>
      </c>
      <c r="H33" s="170">
        <v>0.1412037037037037</v>
      </c>
      <c r="I33" s="170">
        <f>IF(H33&gt;$H$23,H33-$H$23,"")</f>
        <v>0.0008217592592592582</v>
      </c>
      <c r="J33" s="72">
        <f t="shared" si="0"/>
        <v>40.42622950819672</v>
      </c>
      <c r="K33" s="67" t="s">
        <v>34</v>
      </c>
      <c r="L33" s="73"/>
    </row>
    <row r="34" spans="1:12" ht="22.5" customHeight="1">
      <c r="A34" s="76">
        <v>12</v>
      </c>
      <c r="B34" s="68">
        <v>70</v>
      </c>
      <c r="C34" s="62" t="s">
        <v>163</v>
      </c>
      <c r="D34" s="63" t="s">
        <v>65</v>
      </c>
      <c r="E34" s="64" t="s">
        <v>164</v>
      </c>
      <c r="F34" s="65" t="s">
        <v>34</v>
      </c>
      <c r="G34" s="66" t="s">
        <v>129</v>
      </c>
      <c r="H34" s="170">
        <v>0.1412037037037037</v>
      </c>
      <c r="I34" s="170">
        <f>IF(H34&gt;$H$23,H34-$H$23,"")</f>
        <v>0.0008217592592592582</v>
      </c>
      <c r="J34" s="72">
        <f t="shared" si="0"/>
        <v>40.42622950819672</v>
      </c>
      <c r="K34" s="67" t="s">
        <v>34</v>
      </c>
      <c r="L34" s="73"/>
    </row>
    <row r="35" spans="1:12" ht="22.5" customHeight="1">
      <c r="A35" s="76">
        <v>13</v>
      </c>
      <c r="B35" s="68">
        <v>133</v>
      </c>
      <c r="C35" s="62" t="s">
        <v>165</v>
      </c>
      <c r="D35" s="63" t="s">
        <v>66</v>
      </c>
      <c r="E35" s="105">
        <v>37212</v>
      </c>
      <c r="F35" s="65" t="s">
        <v>25</v>
      </c>
      <c r="G35" s="66" t="s">
        <v>24</v>
      </c>
      <c r="H35" s="170">
        <v>0.14129629629629628</v>
      </c>
      <c r="I35" s="170">
        <f>IF(H35&gt;$H$23,H35-$H$23,"")</f>
        <v>0.0009143518518518468</v>
      </c>
      <c r="J35" s="72">
        <f t="shared" si="0"/>
        <v>40.3997378768021</v>
      </c>
      <c r="K35" s="67"/>
      <c r="L35" s="73"/>
    </row>
    <row r="36" spans="1:12" ht="22.5" customHeight="1">
      <c r="A36" s="76">
        <v>14</v>
      </c>
      <c r="B36" s="68">
        <v>7</v>
      </c>
      <c r="C36" s="62" t="s">
        <v>166</v>
      </c>
      <c r="D36" s="63" t="s">
        <v>67</v>
      </c>
      <c r="E36" s="105">
        <v>36268</v>
      </c>
      <c r="F36" s="65" t="s">
        <v>34</v>
      </c>
      <c r="G36" s="66" t="s">
        <v>125</v>
      </c>
      <c r="H36" s="170">
        <v>0.1421875</v>
      </c>
      <c r="I36" s="170">
        <f>IF(H36&gt;$H$23,H36-$H$23,"")</f>
        <v>0.0018055555555555602</v>
      </c>
      <c r="J36" s="72">
        <f t="shared" si="0"/>
        <v>40.146520146520146</v>
      </c>
      <c r="K36" s="67"/>
      <c r="L36" s="73"/>
    </row>
    <row r="37" spans="1:12" ht="22.5" customHeight="1">
      <c r="A37" s="76">
        <v>15</v>
      </c>
      <c r="B37" s="68">
        <v>8</v>
      </c>
      <c r="C37" s="62" t="s">
        <v>167</v>
      </c>
      <c r="D37" s="63" t="s">
        <v>68</v>
      </c>
      <c r="E37" s="64" t="s">
        <v>168</v>
      </c>
      <c r="F37" s="65" t="s">
        <v>25</v>
      </c>
      <c r="G37" s="66" t="s">
        <v>125</v>
      </c>
      <c r="H37" s="170">
        <v>0.1421875</v>
      </c>
      <c r="I37" s="170">
        <f>IF(H37&gt;$H$23,H37-$H$23,"")</f>
        <v>0.0018055555555555602</v>
      </c>
      <c r="J37" s="72">
        <f t="shared" si="0"/>
        <v>40.146520146520146</v>
      </c>
      <c r="K37" s="67"/>
      <c r="L37" s="73"/>
    </row>
    <row r="38" spans="1:12" ht="22.5" customHeight="1">
      <c r="A38" s="76">
        <v>16</v>
      </c>
      <c r="B38" s="68">
        <v>11</v>
      </c>
      <c r="C38" s="62" t="s">
        <v>169</v>
      </c>
      <c r="D38" s="63" t="s">
        <v>69</v>
      </c>
      <c r="E38" s="105">
        <v>37200</v>
      </c>
      <c r="F38" s="65" t="s">
        <v>34</v>
      </c>
      <c r="G38" s="66" t="s">
        <v>130</v>
      </c>
      <c r="H38" s="170">
        <v>0.1421875</v>
      </c>
      <c r="I38" s="170">
        <f>IF(H38&gt;$H$23,H38-$H$23,"")</f>
        <v>0.0018055555555555602</v>
      </c>
      <c r="J38" s="72">
        <f t="shared" si="0"/>
        <v>40.146520146520146</v>
      </c>
      <c r="K38" s="67"/>
      <c r="L38" s="73"/>
    </row>
    <row r="39" spans="1:12" ht="22.5" customHeight="1">
      <c r="A39" s="76">
        <v>17</v>
      </c>
      <c r="B39" s="68">
        <v>112</v>
      </c>
      <c r="C39" s="62" t="s">
        <v>170</v>
      </c>
      <c r="D39" s="63" t="s">
        <v>70</v>
      </c>
      <c r="E39" s="64" t="s">
        <v>171</v>
      </c>
      <c r="F39" s="65" t="s">
        <v>25</v>
      </c>
      <c r="G39" s="66" t="s">
        <v>131</v>
      </c>
      <c r="H39" s="170">
        <v>0.1421875</v>
      </c>
      <c r="I39" s="170">
        <f>IF(H39&gt;$H$23,H39-$H$23,"")</f>
        <v>0.0018055555555555602</v>
      </c>
      <c r="J39" s="72">
        <f t="shared" si="0"/>
        <v>40.146520146520146</v>
      </c>
      <c r="K39" s="67"/>
      <c r="L39" s="73"/>
    </row>
    <row r="40" spans="1:12" ht="22.5" customHeight="1">
      <c r="A40" s="76">
        <v>18</v>
      </c>
      <c r="B40" s="68">
        <v>129</v>
      </c>
      <c r="C40" s="62" t="s">
        <v>172</v>
      </c>
      <c r="D40" s="63" t="s">
        <v>71</v>
      </c>
      <c r="E40" s="64" t="s">
        <v>173</v>
      </c>
      <c r="F40" s="65" t="s">
        <v>25</v>
      </c>
      <c r="G40" s="66" t="s">
        <v>24</v>
      </c>
      <c r="H40" s="170">
        <v>0.1421875</v>
      </c>
      <c r="I40" s="170">
        <f>IF(H40&gt;$H$23,H40-$H$23,"")</f>
        <v>0.0018055555555555602</v>
      </c>
      <c r="J40" s="72">
        <f t="shared" si="0"/>
        <v>40.146520146520146</v>
      </c>
      <c r="K40" s="67"/>
      <c r="L40" s="73"/>
    </row>
    <row r="41" spans="1:12" ht="22.5" customHeight="1">
      <c r="A41" s="76">
        <v>19</v>
      </c>
      <c r="B41" s="68">
        <v>95</v>
      </c>
      <c r="C41" s="62" t="s">
        <v>174</v>
      </c>
      <c r="D41" s="63" t="s">
        <v>72</v>
      </c>
      <c r="E41" s="105">
        <v>37065</v>
      </c>
      <c r="F41" s="65" t="s">
        <v>34</v>
      </c>
      <c r="G41" s="66" t="s">
        <v>132</v>
      </c>
      <c r="H41" s="170">
        <v>0.14425925925925925</v>
      </c>
      <c r="I41" s="170">
        <f>IF(H41&gt;$H$23,H41-$H$23,"")</f>
        <v>0.0038773148148148195</v>
      </c>
      <c r="J41" s="72">
        <f t="shared" si="0"/>
        <v>39.56996148908858</v>
      </c>
      <c r="K41" s="67"/>
      <c r="L41" s="73"/>
    </row>
    <row r="42" spans="1:12" ht="22.5" customHeight="1">
      <c r="A42" s="76">
        <v>20</v>
      </c>
      <c r="B42" s="68">
        <v>132</v>
      </c>
      <c r="C42" s="62" t="s">
        <v>175</v>
      </c>
      <c r="D42" s="63" t="s">
        <v>73</v>
      </c>
      <c r="E42" s="105">
        <v>37083</v>
      </c>
      <c r="F42" s="65" t="s">
        <v>34</v>
      </c>
      <c r="G42" s="66" t="s">
        <v>24</v>
      </c>
      <c r="H42" s="170">
        <v>0.14594907407407406</v>
      </c>
      <c r="I42" s="170">
        <f>IF(H42&gt;$H$23,H42-$H$23,"")</f>
        <v>0.00556712962962963</v>
      </c>
      <c r="J42" s="72">
        <f t="shared" si="0"/>
        <v>39.11181601903252</v>
      </c>
      <c r="K42" s="67"/>
      <c r="L42" s="73"/>
    </row>
    <row r="43" spans="1:12" ht="22.5" customHeight="1">
      <c r="A43" s="76">
        <v>21</v>
      </c>
      <c r="B43" s="68">
        <v>9</v>
      </c>
      <c r="C43" s="62" t="s">
        <v>176</v>
      </c>
      <c r="D43" s="63" t="s">
        <v>74</v>
      </c>
      <c r="E43" s="105">
        <v>37465</v>
      </c>
      <c r="F43" s="65" t="s">
        <v>34</v>
      </c>
      <c r="G43" s="66" t="s">
        <v>125</v>
      </c>
      <c r="H43" s="170">
        <v>0.14594907407407406</v>
      </c>
      <c r="I43" s="170">
        <f>IF(H43&gt;$H$23,H43-$H$23,"")</f>
        <v>0.00556712962962963</v>
      </c>
      <c r="J43" s="72">
        <f t="shared" si="0"/>
        <v>39.11181601903252</v>
      </c>
      <c r="K43" s="67"/>
      <c r="L43" s="73"/>
    </row>
    <row r="44" spans="1:12" ht="22.5" customHeight="1">
      <c r="A44" s="76">
        <v>22</v>
      </c>
      <c r="B44" s="68">
        <v>71</v>
      </c>
      <c r="C44" s="62" t="s">
        <v>177</v>
      </c>
      <c r="D44" s="63" t="s">
        <v>222</v>
      </c>
      <c r="E44" s="64" t="s">
        <v>178</v>
      </c>
      <c r="F44" s="65" t="s">
        <v>34</v>
      </c>
      <c r="G44" s="66" t="s">
        <v>129</v>
      </c>
      <c r="H44" s="170">
        <v>0.14594907407407406</v>
      </c>
      <c r="I44" s="170">
        <f>IF(H44&gt;$H$23,H44-$H$23,"")</f>
        <v>0.00556712962962963</v>
      </c>
      <c r="J44" s="72">
        <f t="shared" si="0"/>
        <v>39.11181601903252</v>
      </c>
      <c r="K44" s="67"/>
      <c r="L44" s="73"/>
    </row>
    <row r="45" spans="1:12" ht="22.5" customHeight="1">
      <c r="A45" s="76">
        <v>23</v>
      </c>
      <c r="B45" s="68">
        <v>10</v>
      </c>
      <c r="C45" s="62" t="s">
        <v>179</v>
      </c>
      <c r="D45" s="63" t="s">
        <v>75</v>
      </c>
      <c r="E45" s="105">
        <v>37492</v>
      </c>
      <c r="F45" s="65" t="s">
        <v>34</v>
      </c>
      <c r="G45" s="66" t="s">
        <v>125</v>
      </c>
      <c r="H45" s="170">
        <v>0.14594907407407406</v>
      </c>
      <c r="I45" s="170">
        <f>IF(H45&gt;$H$23,H45-$H$23,"")</f>
        <v>0.00556712962962963</v>
      </c>
      <c r="J45" s="72">
        <f t="shared" si="0"/>
        <v>39.11181601903252</v>
      </c>
      <c r="K45" s="67"/>
      <c r="L45" s="73"/>
    </row>
    <row r="46" spans="1:12" ht="22.5" customHeight="1">
      <c r="A46" s="76">
        <v>24</v>
      </c>
      <c r="B46" s="68">
        <v>86</v>
      </c>
      <c r="C46" s="62" t="s">
        <v>180</v>
      </c>
      <c r="D46" s="63" t="s">
        <v>76</v>
      </c>
      <c r="E46" s="105">
        <v>37587</v>
      </c>
      <c r="F46" s="65" t="s">
        <v>25</v>
      </c>
      <c r="G46" s="66" t="s">
        <v>135</v>
      </c>
      <c r="H46" s="170">
        <v>0.14594907407407406</v>
      </c>
      <c r="I46" s="170">
        <f>IF(H46&gt;$H$23,H46-$H$23,"")</f>
        <v>0.00556712962962963</v>
      </c>
      <c r="J46" s="72">
        <f t="shared" si="0"/>
        <v>39.11181601903252</v>
      </c>
      <c r="K46" s="67"/>
      <c r="L46" s="73"/>
    </row>
    <row r="47" spans="1:12" ht="22.5" customHeight="1">
      <c r="A47" s="76">
        <v>25</v>
      </c>
      <c r="B47" s="68">
        <v>127</v>
      </c>
      <c r="C47" s="62" t="s">
        <v>181</v>
      </c>
      <c r="D47" s="63" t="s">
        <v>77</v>
      </c>
      <c r="E47" s="64" t="s">
        <v>182</v>
      </c>
      <c r="F47" s="65" t="s">
        <v>25</v>
      </c>
      <c r="G47" s="66" t="s">
        <v>24</v>
      </c>
      <c r="H47" s="170">
        <v>0.14600694444444443</v>
      </c>
      <c r="I47" s="170">
        <f>IF(H47&gt;$H$23,H47-$H$23,"")</f>
        <v>0.005624999999999991</v>
      </c>
      <c r="J47" s="72">
        <f t="shared" si="0"/>
        <v>39.096313912009514</v>
      </c>
      <c r="K47" s="67"/>
      <c r="L47" s="73"/>
    </row>
    <row r="48" spans="1:12" ht="22.5" customHeight="1">
      <c r="A48" s="76">
        <v>26</v>
      </c>
      <c r="B48" s="68">
        <v>87</v>
      </c>
      <c r="C48" s="62" t="s">
        <v>183</v>
      </c>
      <c r="D48" s="63" t="s">
        <v>78</v>
      </c>
      <c r="E48" s="64" t="s">
        <v>184</v>
      </c>
      <c r="F48" s="65" t="s">
        <v>34</v>
      </c>
      <c r="G48" s="66" t="s">
        <v>135</v>
      </c>
      <c r="H48" s="170">
        <v>0.1461226851851852</v>
      </c>
      <c r="I48" s="170">
        <f>IF(H48&gt;$H$23,H48-$H$23,"")</f>
        <v>0.0057407407407407685</v>
      </c>
      <c r="J48" s="72">
        <f t="shared" si="0"/>
        <v>39.065346534653465</v>
      </c>
      <c r="K48" s="67"/>
      <c r="L48" s="73"/>
    </row>
    <row r="49" spans="1:12" ht="22.5" customHeight="1">
      <c r="A49" s="76">
        <v>27</v>
      </c>
      <c r="B49" s="68">
        <v>43</v>
      </c>
      <c r="C49" s="62" t="s">
        <v>185</v>
      </c>
      <c r="D49" s="63" t="s">
        <v>79</v>
      </c>
      <c r="E49" s="64" t="s">
        <v>186</v>
      </c>
      <c r="F49" s="65" t="s">
        <v>34</v>
      </c>
      <c r="G49" s="66" t="s">
        <v>124</v>
      </c>
      <c r="H49" s="170">
        <v>0.14658564814814815</v>
      </c>
      <c r="I49" s="170">
        <f>IF(H49&gt;$H$23,H49-$H$23,"")</f>
        <v>0.006203703703703711</v>
      </c>
      <c r="J49" s="72">
        <f t="shared" si="0"/>
        <v>38.94196604816423</v>
      </c>
      <c r="K49" s="67"/>
      <c r="L49" s="73"/>
    </row>
    <row r="50" spans="1:12" ht="22.5" customHeight="1">
      <c r="A50" s="76">
        <v>28</v>
      </c>
      <c r="B50" s="68">
        <v>54</v>
      </c>
      <c r="C50" s="62" t="s">
        <v>187</v>
      </c>
      <c r="D50" s="63" t="s">
        <v>80</v>
      </c>
      <c r="E50" s="64" t="s">
        <v>188</v>
      </c>
      <c r="F50" s="65" t="s">
        <v>25</v>
      </c>
      <c r="G50" s="66" t="s">
        <v>42</v>
      </c>
      <c r="H50" s="170">
        <v>0.1467361111111111</v>
      </c>
      <c r="I50" s="170">
        <f>IF(H50&gt;$H$23,H50-$H$23,"")</f>
        <v>0.006354166666666661</v>
      </c>
      <c r="J50" s="72">
        <f t="shared" si="0"/>
        <v>38.90203502129673</v>
      </c>
      <c r="K50" s="67"/>
      <c r="L50" s="73"/>
    </row>
    <row r="51" spans="1:12" ht="22.5" customHeight="1">
      <c r="A51" s="76">
        <v>29</v>
      </c>
      <c r="B51" s="68">
        <v>16</v>
      </c>
      <c r="C51" s="62" t="s">
        <v>189</v>
      </c>
      <c r="D51" s="63" t="s">
        <v>81</v>
      </c>
      <c r="E51" s="105">
        <v>37111</v>
      </c>
      <c r="F51" s="65" t="s">
        <v>25</v>
      </c>
      <c r="G51" s="66" t="s">
        <v>128</v>
      </c>
      <c r="H51" s="170">
        <v>0.14706018518518518</v>
      </c>
      <c r="I51" s="170">
        <f>IF(H51&gt;$H$23,H51-$H$23,"")</f>
        <v>0.0066782407407407485</v>
      </c>
      <c r="J51" s="72">
        <f t="shared" si="0"/>
        <v>38.81630725641429</v>
      </c>
      <c r="K51" s="67"/>
      <c r="L51" s="73"/>
    </row>
    <row r="52" spans="1:12" ht="22.5" customHeight="1">
      <c r="A52" s="76">
        <v>30</v>
      </c>
      <c r="B52" s="68">
        <v>97</v>
      </c>
      <c r="C52" s="62" t="s">
        <v>190</v>
      </c>
      <c r="D52" s="63" t="s">
        <v>82</v>
      </c>
      <c r="E52" s="105">
        <v>36136</v>
      </c>
      <c r="F52" s="65" t="s">
        <v>25</v>
      </c>
      <c r="G52" s="66" t="s">
        <v>132</v>
      </c>
      <c r="H52" s="170">
        <v>0.1489351851851852</v>
      </c>
      <c r="I52" s="170">
        <f>IF(H52&gt;$H$23,H52-$H$23,"")</f>
        <v>0.008553240740740764</v>
      </c>
      <c r="J52" s="72">
        <f t="shared" si="0"/>
        <v>38.327634442026735</v>
      </c>
      <c r="K52" s="67"/>
      <c r="L52" s="73"/>
    </row>
    <row r="53" spans="1:12" ht="22.5" customHeight="1">
      <c r="A53" s="76">
        <v>31</v>
      </c>
      <c r="B53" s="68">
        <v>123</v>
      </c>
      <c r="C53" s="62" t="s">
        <v>191</v>
      </c>
      <c r="D53" s="63" t="s">
        <v>83</v>
      </c>
      <c r="E53" s="105">
        <v>35369</v>
      </c>
      <c r="F53" s="65" t="s">
        <v>25</v>
      </c>
      <c r="G53" s="66" t="s">
        <v>41</v>
      </c>
      <c r="H53" s="170">
        <v>0.1489351851851852</v>
      </c>
      <c r="I53" s="170">
        <f>IF(H53&gt;$H$23,H53-$H$23,"")</f>
        <v>0.008553240740740764</v>
      </c>
      <c r="J53" s="72">
        <f t="shared" si="0"/>
        <v>38.327634442026735</v>
      </c>
      <c r="K53" s="67"/>
      <c r="L53" s="73"/>
    </row>
    <row r="54" spans="1:12" ht="22.5" customHeight="1">
      <c r="A54" s="76">
        <v>32</v>
      </c>
      <c r="B54" s="68">
        <v>135</v>
      </c>
      <c r="C54" s="62" t="s">
        <v>192</v>
      </c>
      <c r="D54" s="63" t="s">
        <v>84</v>
      </c>
      <c r="E54" s="105">
        <v>37133</v>
      </c>
      <c r="F54" s="65" t="s">
        <v>25</v>
      </c>
      <c r="G54" s="66" t="s">
        <v>24</v>
      </c>
      <c r="H54" s="170">
        <v>0.1489351851851852</v>
      </c>
      <c r="I54" s="170">
        <f>IF(H54&gt;$H$23,H54-$H$23,"")</f>
        <v>0.008553240740740764</v>
      </c>
      <c r="J54" s="72">
        <f t="shared" si="0"/>
        <v>38.327634442026735</v>
      </c>
      <c r="K54" s="67"/>
      <c r="L54" s="73"/>
    </row>
    <row r="55" spans="1:12" ht="22.5" customHeight="1">
      <c r="A55" s="76">
        <v>33</v>
      </c>
      <c r="B55" s="68">
        <v>34</v>
      </c>
      <c r="C55" s="62" t="s">
        <v>193</v>
      </c>
      <c r="D55" s="63" t="s">
        <v>85</v>
      </c>
      <c r="E55" s="105">
        <v>35471</v>
      </c>
      <c r="F55" s="65" t="s">
        <v>25</v>
      </c>
      <c r="G55" s="66" t="s">
        <v>124</v>
      </c>
      <c r="H55" s="170">
        <v>0.1489351851851852</v>
      </c>
      <c r="I55" s="170">
        <f>IF(H55&gt;$H$23,H55-$H$23,"")</f>
        <v>0.008553240740740764</v>
      </c>
      <c r="J55" s="72">
        <f t="shared" si="0"/>
        <v>38.327634442026735</v>
      </c>
      <c r="K55" s="67"/>
      <c r="L55" s="73"/>
    </row>
    <row r="56" spans="1:12" ht="22.5" customHeight="1">
      <c r="A56" s="76">
        <v>34</v>
      </c>
      <c r="B56" s="68">
        <v>55</v>
      </c>
      <c r="C56" s="62" t="s">
        <v>194</v>
      </c>
      <c r="D56" s="63" t="s">
        <v>86</v>
      </c>
      <c r="E56" s="64" t="s">
        <v>195</v>
      </c>
      <c r="F56" s="65" t="s">
        <v>25</v>
      </c>
      <c r="G56" s="66" t="s">
        <v>42</v>
      </c>
      <c r="H56" s="170">
        <v>0.15018518518518517</v>
      </c>
      <c r="I56" s="170">
        <f>IF(H56&gt;$H$23,H56-$H$23,"")</f>
        <v>0.009803240740740737</v>
      </c>
      <c r="J56" s="72">
        <f t="shared" si="0"/>
        <v>38.00863131935882</v>
      </c>
      <c r="K56" s="67"/>
      <c r="L56" s="73"/>
    </row>
    <row r="57" spans="1:12" ht="22.5" customHeight="1">
      <c r="A57" s="76">
        <v>35</v>
      </c>
      <c r="B57" s="68">
        <v>122</v>
      </c>
      <c r="C57" s="62" t="s">
        <v>196</v>
      </c>
      <c r="D57" s="63" t="s">
        <v>87</v>
      </c>
      <c r="E57" s="105">
        <v>37026</v>
      </c>
      <c r="F57" s="65" t="s">
        <v>25</v>
      </c>
      <c r="G57" s="66" t="s">
        <v>41</v>
      </c>
      <c r="H57" s="170">
        <v>0.1525462962962963</v>
      </c>
      <c r="I57" s="170">
        <f>IF(H57&gt;$H$23,H57-$H$23,"")</f>
        <v>0.012164351851851857</v>
      </c>
      <c r="J57" s="72">
        <f t="shared" si="0"/>
        <v>37.420333839150224</v>
      </c>
      <c r="K57" s="67"/>
      <c r="L57" s="73"/>
    </row>
    <row r="58" spans="1:12" ht="22.5" customHeight="1">
      <c r="A58" s="76">
        <v>36</v>
      </c>
      <c r="B58" s="68">
        <v>103</v>
      </c>
      <c r="C58" s="62" t="s">
        <v>197</v>
      </c>
      <c r="D58" s="63" t="s">
        <v>88</v>
      </c>
      <c r="E58" s="105">
        <v>35981</v>
      </c>
      <c r="F58" s="65" t="s">
        <v>34</v>
      </c>
      <c r="G58" s="66" t="s">
        <v>40</v>
      </c>
      <c r="H58" s="170">
        <v>0.1525462962962963</v>
      </c>
      <c r="I58" s="170">
        <f>IF(H58&gt;$H$23,H58-$H$23,"")</f>
        <v>0.012164351851851857</v>
      </c>
      <c r="J58" s="72">
        <f t="shared" si="0"/>
        <v>37.420333839150224</v>
      </c>
      <c r="K58" s="67"/>
      <c r="L58" s="73"/>
    </row>
    <row r="59" spans="1:12" ht="22.5" customHeight="1">
      <c r="A59" s="77">
        <v>37</v>
      </c>
      <c r="B59" s="64">
        <v>105</v>
      </c>
      <c r="C59" s="62" t="s">
        <v>198</v>
      </c>
      <c r="D59" s="63" t="s">
        <v>89</v>
      </c>
      <c r="E59" s="64" t="s">
        <v>199</v>
      </c>
      <c r="F59" s="65" t="s">
        <v>34</v>
      </c>
      <c r="G59" s="66" t="s">
        <v>40</v>
      </c>
      <c r="H59" s="170">
        <v>0.1525462962962963</v>
      </c>
      <c r="I59" s="170">
        <f>IF(H59&gt;$H$23,H59-$H$23,"")</f>
        <v>0.012164351851851857</v>
      </c>
      <c r="J59" s="72">
        <f t="shared" si="0"/>
        <v>37.420333839150224</v>
      </c>
      <c r="K59" s="67"/>
      <c r="L59" s="73"/>
    </row>
    <row r="60" spans="1:12" ht="22.5" customHeight="1">
      <c r="A60" s="77">
        <v>38</v>
      </c>
      <c r="B60" s="64">
        <v>138</v>
      </c>
      <c r="C60" s="62" t="s">
        <v>200</v>
      </c>
      <c r="D60" s="63" t="s">
        <v>90</v>
      </c>
      <c r="E60" s="105">
        <v>35629</v>
      </c>
      <c r="F60" s="65" t="s">
        <v>45</v>
      </c>
      <c r="G60" s="66" t="s">
        <v>134</v>
      </c>
      <c r="H60" s="170">
        <v>0.1525462962962963</v>
      </c>
      <c r="I60" s="170">
        <f>IF(H60&gt;$H$23,H60-$H$23,"")</f>
        <v>0.012164351851851857</v>
      </c>
      <c r="J60" s="72">
        <f t="shared" si="0"/>
        <v>37.420333839150224</v>
      </c>
      <c r="K60" s="67"/>
      <c r="L60" s="73"/>
    </row>
    <row r="61" spans="1:12" ht="22.5" customHeight="1">
      <c r="A61" s="77">
        <v>39</v>
      </c>
      <c r="B61" s="64">
        <v>52</v>
      </c>
      <c r="C61" s="62" t="s">
        <v>201</v>
      </c>
      <c r="D61" s="63" t="s">
        <v>91</v>
      </c>
      <c r="E61" s="105">
        <v>29960</v>
      </c>
      <c r="F61" s="65" t="s">
        <v>25</v>
      </c>
      <c r="G61" s="66" t="s">
        <v>136</v>
      </c>
      <c r="H61" s="170">
        <v>0.1525462962962963</v>
      </c>
      <c r="I61" s="170">
        <f>IF(H61&gt;$H$23,H61-$H$23,"")</f>
        <v>0.012164351851851857</v>
      </c>
      <c r="J61" s="72">
        <f t="shared" si="0"/>
        <v>37.420333839150224</v>
      </c>
      <c r="K61" s="67"/>
      <c r="L61" s="73"/>
    </row>
    <row r="62" spans="1:12" ht="22.5" customHeight="1">
      <c r="A62" s="77">
        <v>40</v>
      </c>
      <c r="B62" s="64">
        <v>104</v>
      </c>
      <c r="C62" s="62" t="s">
        <v>202</v>
      </c>
      <c r="D62" s="63" t="s">
        <v>92</v>
      </c>
      <c r="E62" s="64" t="s">
        <v>203</v>
      </c>
      <c r="F62" s="65" t="s">
        <v>34</v>
      </c>
      <c r="G62" s="66" t="s">
        <v>40</v>
      </c>
      <c r="H62" s="170">
        <v>0.1525462962962963</v>
      </c>
      <c r="I62" s="170">
        <f>IF(H62&gt;$H$23,H62-$H$23,"")</f>
        <v>0.012164351851851857</v>
      </c>
      <c r="J62" s="72">
        <f t="shared" si="0"/>
        <v>37.420333839150224</v>
      </c>
      <c r="K62" s="67"/>
      <c r="L62" s="73"/>
    </row>
    <row r="63" spans="1:12" s="92" customFormat="1" ht="22.5" customHeight="1">
      <c r="A63" s="89">
        <v>41</v>
      </c>
      <c r="B63" s="88">
        <v>106</v>
      </c>
      <c r="C63" s="62" t="s">
        <v>204</v>
      </c>
      <c r="D63" s="90" t="s">
        <v>93</v>
      </c>
      <c r="E63" s="88" t="s">
        <v>205</v>
      </c>
      <c r="F63" s="65" t="s">
        <v>34</v>
      </c>
      <c r="G63" s="66" t="s">
        <v>40</v>
      </c>
      <c r="H63" s="170">
        <v>0.15266203703703704</v>
      </c>
      <c r="I63" s="170">
        <f>IF(H63&gt;$H$23,H63-$H$23,"")</f>
        <v>0.012280092592592606</v>
      </c>
      <c r="J63" s="91">
        <f t="shared" si="0"/>
        <v>37.39196360879454</v>
      </c>
      <c r="K63" s="67"/>
      <c r="L63" s="73"/>
    </row>
    <row r="64" spans="1:12" ht="22.5" customHeight="1">
      <c r="A64" s="77">
        <v>42</v>
      </c>
      <c r="B64" s="88">
        <v>96</v>
      </c>
      <c r="C64" s="62" t="s">
        <v>206</v>
      </c>
      <c r="D64" s="63" t="s">
        <v>104</v>
      </c>
      <c r="E64" s="64" t="s">
        <v>207</v>
      </c>
      <c r="F64" s="65" t="s">
        <v>25</v>
      </c>
      <c r="G64" s="66" t="s">
        <v>132</v>
      </c>
      <c r="H64" s="170">
        <v>0.15277777777777776</v>
      </c>
      <c r="I64" s="170">
        <f>IF(H64&gt;$H$23,H64-$H$23,"")</f>
        <v>0.012395833333333328</v>
      </c>
      <c r="J64" s="72">
        <f t="shared" si="0"/>
        <v>37.36363636363637</v>
      </c>
      <c r="K64" s="67"/>
      <c r="L64" s="73"/>
    </row>
    <row r="65" spans="1:12" ht="22.5" customHeight="1">
      <c r="A65" s="77">
        <v>43</v>
      </c>
      <c r="B65" s="64">
        <v>94</v>
      </c>
      <c r="C65" s="62" t="s">
        <v>208</v>
      </c>
      <c r="D65" s="63" t="s">
        <v>94</v>
      </c>
      <c r="E65" s="105">
        <v>36953</v>
      </c>
      <c r="F65" s="65" t="s">
        <v>34</v>
      </c>
      <c r="G65" s="66" t="s">
        <v>132</v>
      </c>
      <c r="H65" s="170">
        <v>0.15277777777777776</v>
      </c>
      <c r="I65" s="170">
        <f>IF(H65&gt;$H$23,H65-$H$23,"")</f>
        <v>0.012395833333333328</v>
      </c>
      <c r="J65" s="72">
        <f t="shared" si="0"/>
        <v>37.36363636363637</v>
      </c>
      <c r="K65" s="67"/>
      <c r="L65" s="73"/>
    </row>
    <row r="66" spans="1:12" ht="22.5" customHeight="1">
      <c r="A66" s="77">
        <v>44</v>
      </c>
      <c r="B66" s="64">
        <v>56</v>
      </c>
      <c r="C66" s="62" t="s">
        <v>209</v>
      </c>
      <c r="D66" s="63" t="s">
        <v>95</v>
      </c>
      <c r="E66" s="105">
        <v>34520</v>
      </c>
      <c r="F66" s="65" t="s">
        <v>34</v>
      </c>
      <c r="G66" s="66" t="s">
        <v>42</v>
      </c>
      <c r="H66" s="170">
        <v>0.15277777777777776</v>
      </c>
      <c r="I66" s="170">
        <f>IF(H66&gt;$H$23,H66-$H$23,"")</f>
        <v>0.012395833333333328</v>
      </c>
      <c r="J66" s="72">
        <f t="shared" si="0"/>
        <v>37.36363636363637</v>
      </c>
      <c r="K66" s="67"/>
      <c r="L66" s="73"/>
    </row>
    <row r="67" spans="1:12" ht="22.5" customHeight="1">
      <c r="A67" s="77">
        <v>45</v>
      </c>
      <c r="B67" s="64">
        <v>37</v>
      </c>
      <c r="C67" s="62" t="s">
        <v>210</v>
      </c>
      <c r="D67" s="63" t="s">
        <v>96</v>
      </c>
      <c r="E67" s="105">
        <v>34002</v>
      </c>
      <c r="F67" s="65" t="s">
        <v>25</v>
      </c>
      <c r="G67" s="66" t="s">
        <v>124</v>
      </c>
      <c r="H67" s="170">
        <v>0.15277777777777776</v>
      </c>
      <c r="I67" s="170">
        <f>IF(H67&gt;$H$23,H67-$H$23,"")</f>
        <v>0.012395833333333328</v>
      </c>
      <c r="J67" s="72">
        <f t="shared" si="0"/>
        <v>37.36363636363637</v>
      </c>
      <c r="K67" s="67"/>
      <c r="L67" s="73"/>
    </row>
    <row r="68" spans="1:12" ht="22.5" customHeight="1">
      <c r="A68" s="77" t="s">
        <v>49</v>
      </c>
      <c r="B68" s="64">
        <v>57</v>
      </c>
      <c r="C68" s="62" t="s">
        <v>211</v>
      </c>
      <c r="D68" s="63" t="s">
        <v>97</v>
      </c>
      <c r="E68" s="105">
        <v>36955</v>
      </c>
      <c r="F68" s="65" t="s">
        <v>34</v>
      </c>
      <c r="G68" s="66" t="s">
        <v>42</v>
      </c>
      <c r="H68" s="109"/>
      <c r="I68" s="109"/>
      <c r="J68" s="72"/>
      <c r="K68" s="67"/>
      <c r="L68" s="73"/>
    </row>
    <row r="69" spans="1:12" ht="22.5" customHeight="1">
      <c r="A69" s="77" t="s">
        <v>49</v>
      </c>
      <c r="B69" s="64">
        <v>61</v>
      </c>
      <c r="C69" s="62" t="s">
        <v>212</v>
      </c>
      <c r="D69" s="63" t="s">
        <v>98</v>
      </c>
      <c r="E69" s="105">
        <v>37579</v>
      </c>
      <c r="F69" s="65" t="s">
        <v>34</v>
      </c>
      <c r="G69" s="66" t="s">
        <v>133</v>
      </c>
      <c r="H69" s="109"/>
      <c r="I69" s="109"/>
      <c r="J69" s="72"/>
      <c r="K69" s="67"/>
      <c r="L69" s="73"/>
    </row>
    <row r="70" spans="1:12" ht="22.5" customHeight="1">
      <c r="A70" s="77" t="s">
        <v>49</v>
      </c>
      <c r="B70" s="64">
        <v>65</v>
      </c>
      <c r="C70" s="62" t="s">
        <v>213</v>
      </c>
      <c r="D70" s="63" t="s">
        <v>99</v>
      </c>
      <c r="E70" s="105">
        <v>35755</v>
      </c>
      <c r="F70" s="65" t="s">
        <v>25</v>
      </c>
      <c r="G70" s="66" t="s">
        <v>129</v>
      </c>
      <c r="H70" s="109"/>
      <c r="I70" s="109"/>
      <c r="J70" s="72"/>
      <c r="K70" s="67"/>
      <c r="L70" s="73"/>
    </row>
    <row r="71" spans="1:12" ht="22.5" customHeight="1">
      <c r="A71" s="77" t="s">
        <v>49</v>
      </c>
      <c r="B71" s="64">
        <v>66</v>
      </c>
      <c r="C71" s="62" t="s">
        <v>214</v>
      </c>
      <c r="D71" s="63" t="s">
        <v>100</v>
      </c>
      <c r="E71" s="105">
        <v>36398</v>
      </c>
      <c r="F71" s="65" t="s">
        <v>25</v>
      </c>
      <c r="G71" s="66" t="s">
        <v>129</v>
      </c>
      <c r="H71" s="109"/>
      <c r="I71" s="109"/>
      <c r="J71" s="72"/>
      <c r="K71" s="67"/>
      <c r="L71" s="73"/>
    </row>
    <row r="72" spans="1:12" ht="22.5" customHeight="1">
      <c r="A72" s="77" t="s">
        <v>49</v>
      </c>
      <c r="B72" s="64">
        <v>68</v>
      </c>
      <c r="C72" s="62" t="s">
        <v>215</v>
      </c>
      <c r="D72" s="63" t="s">
        <v>101</v>
      </c>
      <c r="E72" s="105">
        <v>37428</v>
      </c>
      <c r="F72" s="65" t="s">
        <v>25</v>
      </c>
      <c r="G72" s="66" t="s">
        <v>129</v>
      </c>
      <c r="H72" s="109"/>
      <c r="I72" s="109"/>
      <c r="J72" s="72"/>
      <c r="K72" s="67"/>
      <c r="L72" s="73"/>
    </row>
    <row r="73" spans="1:12" ht="22.5" customHeight="1">
      <c r="A73" s="77" t="s">
        <v>49</v>
      </c>
      <c r="B73" s="64">
        <v>75</v>
      </c>
      <c r="C73" s="62" t="s">
        <v>216</v>
      </c>
      <c r="D73" s="63" t="s">
        <v>102</v>
      </c>
      <c r="E73" s="105">
        <v>36783</v>
      </c>
      <c r="F73" s="65" t="s">
        <v>34</v>
      </c>
      <c r="G73" s="66" t="s">
        <v>129</v>
      </c>
      <c r="H73" s="109"/>
      <c r="I73" s="109"/>
      <c r="J73" s="72"/>
      <c r="K73" s="67"/>
      <c r="L73" s="73"/>
    </row>
    <row r="74" spans="1:12" ht="22.5" customHeight="1">
      <c r="A74" s="77" t="s">
        <v>49</v>
      </c>
      <c r="B74" s="64">
        <v>83</v>
      </c>
      <c r="C74" s="62" t="s">
        <v>217</v>
      </c>
      <c r="D74" s="63" t="s">
        <v>103</v>
      </c>
      <c r="E74" s="105">
        <v>36844</v>
      </c>
      <c r="F74" s="65" t="s">
        <v>25</v>
      </c>
      <c r="G74" s="66" t="s">
        <v>135</v>
      </c>
      <c r="H74" s="109"/>
      <c r="I74" s="109"/>
      <c r="J74" s="72"/>
      <c r="K74" s="67"/>
      <c r="L74" s="73"/>
    </row>
    <row r="75" spans="1:12" ht="22.5" customHeight="1">
      <c r="A75" s="77" t="s">
        <v>49</v>
      </c>
      <c r="B75" s="64">
        <v>107</v>
      </c>
      <c r="C75" s="62" t="s">
        <v>218</v>
      </c>
      <c r="D75" s="63" t="s">
        <v>105</v>
      </c>
      <c r="E75" s="64" t="s">
        <v>219</v>
      </c>
      <c r="F75" s="65" t="s">
        <v>34</v>
      </c>
      <c r="G75" s="66" t="s">
        <v>40</v>
      </c>
      <c r="H75" s="109"/>
      <c r="I75" s="109"/>
      <c r="J75" s="72"/>
      <c r="K75" s="67"/>
      <c r="L75" s="73"/>
    </row>
    <row r="76" spans="1:12" ht="22.5" customHeight="1">
      <c r="A76" s="77" t="s">
        <v>49</v>
      </c>
      <c r="B76" s="64">
        <v>137</v>
      </c>
      <c r="C76" s="106" t="s">
        <v>223</v>
      </c>
      <c r="D76" s="107" t="s">
        <v>106</v>
      </c>
      <c r="E76" s="108">
        <v>33024</v>
      </c>
      <c r="F76" s="65" t="s">
        <v>34</v>
      </c>
      <c r="G76" s="66" t="s">
        <v>134</v>
      </c>
      <c r="H76" s="109"/>
      <c r="I76" s="109"/>
      <c r="J76" s="72"/>
      <c r="K76" s="67"/>
      <c r="L76" s="73"/>
    </row>
    <row r="77" spans="1:12" ht="22.5" customHeight="1">
      <c r="A77" s="77" t="s">
        <v>49</v>
      </c>
      <c r="B77" s="64">
        <v>139</v>
      </c>
      <c r="C77" s="62" t="s">
        <v>220</v>
      </c>
      <c r="D77" s="63" t="s">
        <v>107</v>
      </c>
      <c r="E77" s="105">
        <v>36302</v>
      </c>
      <c r="F77" s="65" t="s">
        <v>34</v>
      </c>
      <c r="G77" s="66" t="s">
        <v>134</v>
      </c>
      <c r="H77" s="109"/>
      <c r="I77" s="109"/>
      <c r="J77" s="72"/>
      <c r="K77" s="67"/>
      <c r="L77" s="73"/>
    </row>
    <row r="78" spans="1:12" ht="22.5" customHeight="1">
      <c r="A78" s="77" t="s">
        <v>53</v>
      </c>
      <c r="B78" s="64">
        <v>14</v>
      </c>
      <c r="C78" s="62" t="s">
        <v>221</v>
      </c>
      <c r="D78" s="63" t="s">
        <v>108</v>
      </c>
      <c r="E78" s="108">
        <v>36644</v>
      </c>
      <c r="F78" s="65" t="s">
        <v>45</v>
      </c>
      <c r="G78" s="66" t="s">
        <v>41</v>
      </c>
      <c r="H78" s="109"/>
      <c r="I78" s="109"/>
      <c r="J78" s="72"/>
      <c r="K78" s="67"/>
      <c r="L78" s="73"/>
    </row>
    <row r="79" spans="1:12" ht="22.5" customHeight="1">
      <c r="A79" s="77" t="s">
        <v>53</v>
      </c>
      <c r="B79" s="64">
        <v>33</v>
      </c>
      <c r="C79" s="62" t="s">
        <v>224</v>
      </c>
      <c r="D79" s="63" t="s">
        <v>109</v>
      </c>
      <c r="E79" s="64" t="s">
        <v>225</v>
      </c>
      <c r="F79" s="65" t="s">
        <v>25</v>
      </c>
      <c r="G79" s="66" t="s">
        <v>124</v>
      </c>
      <c r="H79" s="109"/>
      <c r="I79" s="109"/>
      <c r="J79" s="72"/>
      <c r="K79" s="67"/>
      <c r="L79" s="73"/>
    </row>
    <row r="80" spans="1:12" ht="22.5" customHeight="1">
      <c r="A80" s="77" t="s">
        <v>53</v>
      </c>
      <c r="B80" s="64">
        <v>38</v>
      </c>
      <c r="C80" s="62" t="s">
        <v>226</v>
      </c>
      <c r="D80" s="63" t="s">
        <v>110</v>
      </c>
      <c r="E80" s="105">
        <v>34801</v>
      </c>
      <c r="F80" s="65" t="s">
        <v>25</v>
      </c>
      <c r="G80" s="66" t="s">
        <v>124</v>
      </c>
      <c r="H80" s="109"/>
      <c r="I80" s="109"/>
      <c r="J80" s="72"/>
      <c r="K80" s="67"/>
      <c r="L80" s="73"/>
    </row>
    <row r="81" spans="1:12" ht="22.5" customHeight="1">
      <c r="A81" s="77" t="s">
        <v>53</v>
      </c>
      <c r="B81" s="64">
        <v>39</v>
      </c>
      <c r="C81" s="62" t="s">
        <v>227</v>
      </c>
      <c r="D81" s="63" t="s">
        <v>111</v>
      </c>
      <c r="E81" s="105">
        <v>36618</v>
      </c>
      <c r="F81" s="65" t="s">
        <v>25</v>
      </c>
      <c r="G81" s="66" t="s">
        <v>124</v>
      </c>
      <c r="H81" s="109"/>
      <c r="I81" s="109"/>
      <c r="J81" s="72"/>
      <c r="K81" s="67"/>
      <c r="L81" s="73"/>
    </row>
    <row r="82" spans="1:12" ht="22.5" customHeight="1">
      <c r="A82" s="77" t="s">
        <v>53</v>
      </c>
      <c r="B82" s="64">
        <v>41</v>
      </c>
      <c r="C82" s="62" t="s">
        <v>228</v>
      </c>
      <c r="D82" s="63" t="s">
        <v>112</v>
      </c>
      <c r="E82" s="105">
        <v>37589</v>
      </c>
      <c r="F82" s="65" t="s">
        <v>34</v>
      </c>
      <c r="G82" s="66" t="s">
        <v>124</v>
      </c>
      <c r="H82" s="109"/>
      <c r="I82" s="109"/>
      <c r="J82" s="72"/>
      <c r="K82" s="67"/>
      <c r="L82" s="73"/>
    </row>
    <row r="83" spans="1:12" ht="22.5" customHeight="1">
      <c r="A83" s="77" t="s">
        <v>53</v>
      </c>
      <c r="B83" s="64">
        <v>42</v>
      </c>
      <c r="C83" s="62" t="s">
        <v>229</v>
      </c>
      <c r="D83" s="63" t="s">
        <v>113</v>
      </c>
      <c r="E83" s="105">
        <v>33099</v>
      </c>
      <c r="F83" s="65" t="s">
        <v>25</v>
      </c>
      <c r="G83" s="66" t="s">
        <v>124</v>
      </c>
      <c r="H83" s="109"/>
      <c r="I83" s="109"/>
      <c r="J83" s="72"/>
      <c r="K83" s="67"/>
      <c r="L83" s="73"/>
    </row>
    <row r="84" spans="1:12" ht="22.5" customHeight="1">
      <c r="A84" s="77" t="s">
        <v>53</v>
      </c>
      <c r="B84" s="64">
        <v>44</v>
      </c>
      <c r="C84" s="62" t="s">
        <v>230</v>
      </c>
      <c r="D84" s="63" t="s">
        <v>114</v>
      </c>
      <c r="E84" s="105">
        <v>36145</v>
      </c>
      <c r="F84" s="65" t="s">
        <v>34</v>
      </c>
      <c r="G84" s="66" t="s">
        <v>124</v>
      </c>
      <c r="H84" s="109"/>
      <c r="I84" s="109"/>
      <c r="J84" s="72"/>
      <c r="K84" s="67"/>
      <c r="L84" s="73"/>
    </row>
    <row r="85" spans="1:12" ht="22.5" customHeight="1">
      <c r="A85" s="77" t="s">
        <v>53</v>
      </c>
      <c r="B85" s="64">
        <v>64</v>
      </c>
      <c r="C85" s="62" t="s">
        <v>231</v>
      </c>
      <c r="D85" s="63" t="s">
        <v>115</v>
      </c>
      <c r="E85" s="105">
        <v>32896</v>
      </c>
      <c r="F85" s="65" t="s">
        <v>25</v>
      </c>
      <c r="G85" s="66" t="s">
        <v>129</v>
      </c>
      <c r="H85" s="109"/>
      <c r="I85" s="109"/>
      <c r="J85" s="72"/>
      <c r="K85" s="67"/>
      <c r="L85" s="73"/>
    </row>
    <row r="86" spans="1:12" ht="22.5" customHeight="1">
      <c r="A86" s="77" t="s">
        <v>53</v>
      </c>
      <c r="B86" s="64">
        <v>73</v>
      </c>
      <c r="C86" s="62" t="s">
        <v>232</v>
      </c>
      <c r="D86" s="63" t="s">
        <v>116</v>
      </c>
      <c r="E86" s="64" t="s">
        <v>233</v>
      </c>
      <c r="F86" s="65" t="s">
        <v>33</v>
      </c>
      <c r="G86" s="66" t="s">
        <v>129</v>
      </c>
      <c r="H86" s="109"/>
      <c r="I86" s="109"/>
      <c r="J86" s="72"/>
      <c r="K86" s="67"/>
      <c r="L86" s="73"/>
    </row>
    <row r="87" spans="1:12" ht="22.5" customHeight="1">
      <c r="A87" s="77" t="s">
        <v>53</v>
      </c>
      <c r="B87" s="64">
        <v>74</v>
      </c>
      <c r="C87" s="62" t="s">
        <v>234</v>
      </c>
      <c r="D87" s="63" t="s">
        <v>117</v>
      </c>
      <c r="E87" s="64" t="s">
        <v>235</v>
      </c>
      <c r="F87" s="65" t="s">
        <v>25</v>
      </c>
      <c r="G87" s="66" t="s">
        <v>129</v>
      </c>
      <c r="H87" s="109"/>
      <c r="I87" s="109"/>
      <c r="J87" s="72"/>
      <c r="K87" s="67"/>
      <c r="L87" s="73"/>
    </row>
    <row r="88" spans="1:12" ht="22.5" customHeight="1">
      <c r="A88" s="77" t="s">
        <v>53</v>
      </c>
      <c r="B88" s="64">
        <v>82</v>
      </c>
      <c r="C88" s="62" t="s">
        <v>236</v>
      </c>
      <c r="D88" s="63" t="s">
        <v>70</v>
      </c>
      <c r="E88" s="105">
        <v>36356</v>
      </c>
      <c r="F88" s="65" t="s">
        <v>25</v>
      </c>
      <c r="G88" s="66" t="s">
        <v>135</v>
      </c>
      <c r="H88" s="109"/>
      <c r="I88" s="109"/>
      <c r="J88" s="72"/>
      <c r="K88" s="67"/>
      <c r="L88" s="73"/>
    </row>
    <row r="89" spans="1:12" ht="22.5" customHeight="1">
      <c r="A89" s="77" t="s">
        <v>53</v>
      </c>
      <c r="B89" s="64">
        <v>84</v>
      </c>
      <c r="C89" s="62" t="s">
        <v>237</v>
      </c>
      <c r="D89" s="63" t="s">
        <v>118</v>
      </c>
      <c r="E89" s="105">
        <v>37021</v>
      </c>
      <c r="F89" s="65" t="s">
        <v>25</v>
      </c>
      <c r="G89" s="66" t="s">
        <v>135</v>
      </c>
      <c r="H89" s="74"/>
      <c r="I89" s="69"/>
      <c r="J89" s="72"/>
      <c r="K89" s="67"/>
      <c r="L89" s="73"/>
    </row>
    <row r="90" spans="1:12" ht="22.5" customHeight="1">
      <c r="A90" s="77" t="s">
        <v>53</v>
      </c>
      <c r="B90" s="64">
        <v>85</v>
      </c>
      <c r="C90" s="62" t="s">
        <v>238</v>
      </c>
      <c r="D90" s="63" t="s">
        <v>119</v>
      </c>
      <c r="E90" s="105">
        <v>37165</v>
      </c>
      <c r="F90" s="65" t="s">
        <v>34</v>
      </c>
      <c r="G90" s="66" t="s">
        <v>135</v>
      </c>
      <c r="H90" s="74"/>
      <c r="I90" s="69"/>
      <c r="J90" s="72"/>
      <c r="K90" s="67"/>
      <c r="L90" s="73"/>
    </row>
    <row r="91" spans="1:12" ht="22.5" customHeight="1" thickBot="1">
      <c r="A91" s="78" t="s">
        <v>53</v>
      </c>
      <c r="B91" s="79">
        <v>126</v>
      </c>
      <c r="C91" s="80" t="s">
        <v>239</v>
      </c>
      <c r="D91" s="81" t="s">
        <v>120</v>
      </c>
      <c r="E91" s="79" t="s">
        <v>240</v>
      </c>
      <c r="F91" s="82" t="s">
        <v>25</v>
      </c>
      <c r="G91" s="83" t="s">
        <v>125</v>
      </c>
      <c r="H91" s="84"/>
      <c r="I91" s="85">
        <f>IF(H91&gt;$H$23,H91-$H$23,"")</f>
      </c>
      <c r="J91" s="75">
        <f>_xlfn.IFERROR($I$19*3600/(HOUR(H91)*3600+MINUTE(H91)*60+SECOND(H91)),"")</f>
      </c>
      <c r="K91" s="86"/>
      <c r="L91" s="87"/>
    </row>
    <row r="92" spans="1:12" ht="9" customHeight="1" thickBot="1" thickTop="1">
      <c r="A92" s="24"/>
      <c r="B92" s="25"/>
      <c r="C92" s="25"/>
      <c r="D92" s="26"/>
      <c r="E92" s="17"/>
      <c r="F92" s="18"/>
      <c r="G92" s="19"/>
      <c r="H92" s="22"/>
      <c r="I92" s="22"/>
      <c r="J92" s="41"/>
      <c r="K92" s="22"/>
      <c r="L92" s="22"/>
    </row>
    <row r="93" spans="1:12" ht="15.75" thickTop="1">
      <c r="A93" s="136" t="s">
        <v>5</v>
      </c>
      <c r="B93" s="137"/>
      <c r="C93" s="137"/>
      <c r="D93" s="137"/>
      <c r="E93" s="99"/>
      <c r="F93" s="99"/>
      <c r="G93" s="137" t="s">
        <v>6</v>
      </c>
      <c r="H93" s="137"/>
      <c r="I93" s="137"/>
      <c r="J93" s="137"/>
      <c r="K93" s="137"/>
      <c r="L93" s="148"/>
    </row>
    <row r="94" spans="1:12" ht="12.75">
      <c r="A94" s="115" t="s">
        <v>143</v>
      </c>
      <c r="B94" s="116"/>
      <c r="C94" s="116"/>
      <c r="D94" s="117"/>
      <c r="E94" s="45"/>
      <c r="F94" s="52"/>
      <c r="G94" s="34" t="s">
        <v>35</v>
      </c>
      <c r="H94" s="33">
        <v>17</v>
      </c>
      <c r="I94" s="45"/>
      <c r="J94" s="46"/>
      <c r="K94" s="42" t="s">
        <v>33</v>
      </c>
      <c r="L94" s="51">
        <f>COUNTIF(F23:F113,"ЗМС")</f>
        <v>1</v>
      </c>
    </row>
    <row r="95" spans="1:12" ht="12.75">
      <c r="A95" s="115" t="s">
        <v>144</v>
      </c>
      <c r="B95" s="116"/>
      <c r="C95" s="116"/>
      <c r="D95" s="117"/>
      <c r="E95" s="53"/>
      <c r="F95" s="54"/>
      <c r="G95" s="35" t="s">
        <v>28</v>
      </c>
      <c r="H95" s="27">
        <f>H96+H101</f>
        <v>69</v>
      </c>
      <c r="I95" s="47"/>
      <c r="J95" s="48"/>
      <c r="K95" s="43" t="s">
        <v>21</v>
      </c>
      <c r="L95" s="51">
        <f>COUNTIF(F23:F113,"МСМК")</f>
        <v>0</v>
      </c>
    </row>
    <row r="96" spans="1:12" ht="12.75">
      <c r="A96" s="115" t="s">
        <v>145</v>
      </c>
      <c r="B96" s="116"/>
      <c r="C96" s="116"/>
      <c r="D96" s="117"/>
      <c r="E96" s="53"/>
      <c r="F96" s="54"/>
      <c r="G96" s="35" t="s">
        <v>29</v>
      </c>
      <c r="H96" s="27">
        <f>H97+H98+H99+H100</f>
        <v>55</v>
      </c>
      <c r="I96" s="47"/>
      <c r="J96" s="48"/>
      <c r="K96" s="43" t="s">
        <v>25</v>
      </c>
      <c r="L96" s="51">
        <f>COUNTIF(F23:F113,"МС")</f>
        <v>37</v>
      </c>
    </row>
    <row r="97" spans="1:12" ht="12.75">
      <c r="A97" s="115" t="s">
        <v>146</v>
      </c>
      <c r="B97" s="116"/>
      <c r="C97" s="116"/>
      <c r="D97" s="117"/>
      <c r="E97" s="53"/>
      <c r="F97" s="54"/>
      <c r="G97" s="35" t="s">
        <v>30</v>
      </c>
      <c r="H97" s="27">
        <f>COUNT(A23:A113)</f>
        <v>45</v>
      </c>
      <c r="I97" s="47"/>
      <c r="J97" s="48"/>
      <c r="K97" s="43" t="s">
        <v>34</v>
      </c>
      <c r="L97" s="51">
        <f>COUNTIF(F23:F113,"КМС")</f>
        <v>29</v>
      </c>
    </row>
    <row r="98" spans="1:12" ht="12.75">
      <c r="A98" s="141"/>
      <c r="B98" s="142"/>
      <c r="C98" s="142"/>
      <c r="D98" s="143"/>
      <c r="E98" s="53"/>
      <c r="F98" s="54"/>
      <c r="G98" s="35" t="s">
        <v>46</v>
      </c>
      <c r="H98" s="27">
        <f>COUNTIF(A23:A113,"ЛИМ")</f>
        <v>0</v>
      </c>
      <c r="I98" s="47"/>
      <c r="J98" s="48"/>
      <c r="K98" s="43" t="s">
        <v>45</v>
      </c>
      <c r="L98" s="51">
        <f>COUNTIF(F23:F113,"1 СР")</f>
        <v>2</v>
      </c>
    </row>
    <row r="99" spans="1:12" ht="12.75">
      <c r="A99" s="141"/>
      <c r="B99" s="142"/>
      <c r="C99" s="142"/>
      <c r="D99" s="143"/>
      <c r="E99" s="53"/>
      <c r="F99" s="54"/>
      <c r="G99" s="35" t="s">
        <v>31</v>
      </c>
      <c r="H99" s="27">
        <f>COUNTIF(A23:A113,"НФ")</f>
        <v>10</v>
      </c>
      <c r="I99" s="47"/>
      <c r="J99" s="48"/>
      <c r="K99" s="43"/>
      <c r="L99" s="51"/>
    </row>
    <row r="100" spans="1:12" ht="12.75">
      <c r="A100" s="141"/>
      <c r="B100" s="142"/>
      <c r="C100" s="142"/>
      <c r="D100" s="143"/>
      <c r="E100" s="53"/>
      <c r="F100" s="54"/>
      <c r="G100" s="35" t="s">
        <v>36</v>
      </c>
      <c r="H100" s="27">
        <f>COUNTIF(A23:A113,"ДСКВ")</f>
        <v>0</v>
      </c>
      <c r="I100" s="47"/>
      <c r="J100" s="48"/>
      <c r="K100" s="43"/>
      <c r="L100" s="36"/>
    </row>
    <row r="101" spans="1:12" ht="12.75">
      <c r="A101" s="141"/>
      <c r="B101" s="142"/>
      <c r="C101" s="142"/>
      <c r="D101" s="143"/>
      <c r="E101" s="55"/>
      <c r="F101" s="56"/>
      <c r="G101" s="35" t="s">
        <v>32</v>
      </c>
      <c r="H101" s="27">
        <f>COUNTIF(A23:A113,"НС")</f>
        <v>14</v>
      </c>
      <c r="I101" s="49"/>
      <c r="J101" s="50"/>
      <c r="K101" s="43"/>
      <c r="L101" s="36"/>
    </row>
    <row r="102" spans="1:12" ht="9.75" customHeight="1">
      <c r="A102" s="14"/>
      <c r="L102" s="15"/>
    </row>
    <row r="103" spans="1:12" ht="15.75">
      <c r="A103" s="157" t="s">
        <v>3</v>
      </c>
      <c r="B103" s="158"/>
      <c r="C103" s="158"/>
      <c r="D103" s="158"/>
      <c r="E103" s="158" t="s">
        <v>12</v>
      </c>
      <c r="F103" s="158"/>
      <c r="G103" s="158"/>
      <c r="H103" s="158"/>
      <c r="I103" s="158" t="s">
        <v>4</v>
      </c>
      <c r="J103" s="158"/>
      <c r="K103" s="158"/>
      <c r="L103" s="159"/>
    </row>
    <row r="104" spans="1:12" ht="12.75">
      <c r="A104" s="163"/>
      <c r="B104" s="164"/>
      <c r="C104" s="164"/>
      <c r="D104" s="164"/>
      <c r="E104" s="164"/>
      <c r="F104" s="165"/>
      <c r="G104" s="165"/>
      <c r="H104" s="165"/>
      <c r="I104" s="165"/>
      <c r="J104" s="165"/>
      <c r="K104" s="165"/>
      <c r="L104" s="166"/>
    </row>
    <row r="105" spans="1:12" ht="12.75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9"/>
    </row>
    <row r="106" spans="1:12" ht="12.75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9"/>
    </row>
    <row r="107" spans="1:12" ht="12.75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9"/>
    </row>
    <row r="108" spans="1:12" ht="12.7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9"/>
    </row>
    <row r="109" spans="1:12" ht="12.75">
      <c r="A109" s="16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7"/>
    </row>
    <row r="110" spans="1:12" ht="12.75">
      <c r="A110" s="163"/>
      <c r="B110" s="164"/>
      <c r="C110" s="164"/>
      <c r="D110" s="164"/>
      <c r="E110" s="164"/>
      <c r="F110" s="168"/>
      <c r="G110" s="168"/>
      <c r="H110" s="168"/>
      <c r="I110" s="168"/>
      <c r="J110" s="168"/>
      <c r="K110" s="168"/>
      <c r="L110" s="169"/>
    </row>
    <row r="111" spans="1:12" ht="16.5" thickBot="1">
      <c r="A111" s="151"/>
      <c r="B111" s="152"/>
      <c r="C111" s="152"/>
      <c r="D111" s="152"/>
      <c r="E111" s="152" t="str">
        <f>G17</f>
        <v>Лисунова А.В. (ВК, г. СИМФЕРОПОЛЬ) </v>
      </c>
      <c r="F111" s="152"/>
      <c r="G111" s="152"/>
      <c r="H111" s="152"/>
      <c r="I111" s="152" t="str">
        <f>G18</f>
        <v>Шелест Л.И. (ВК, г. СИМФЕРОПОЛЬ) </v>
      </c>
      <c r="J111" s="152"/>
      <c r="K111" s="152"/>
      <c r="L111" s="162"/>
    </row>
    <row r="112" ht="13.5" thickTop="1"/>
  </sheetData>
  <sheetProtection/>
  <mergeCells count="53">
    <mergeCell ref="E111:H111"/>
    <mergeCell ref="A101:D101"/>
    <mergeCell ref="A98:D98"/>
    <mergeCell ref="I111:L111"/>
    <mergeCell ref="A104:E104"/>
    <mergeCell ref="F104:L104"/>
    <mergeCell ref="A109:E109"/>
    <mergeCell ref="F109:L109"/>
    <mergeCell ref="A110:E110"/>
    <mergeCell ref="F110:L110"/>
    <mergeCell ref="A111:D111"/>
    <mergeCell ref="A13:E13"/>
    <mergeCell ref="A14:E14"/>
    <mergeCell ref="A103:D103"/>
    <mergeCell ref="E103:H103"/>
    <mergeCell ref="I103:L103"/>
    <mergeCell ref="F21:F22"/>
    <mergeCell ref="G21:G22"/>
    <mergeCell ref="H21:H22"/>
    <mergeCell ref="A96:D96"/>
    <mergeCell ref="A100:D100"/>
    <mergeCell ref="K21:K22"/>
    <mergeCell ref="I21:I22"/>
    <mergeCell ref="J21:J22"/>
    <mergeCell ref="G93:L93"/>
    <mergeCell ref="L21:L22"/>
    <mergeCell ref="E21:E22"/>
    <mergeCell ref="A99:D99"/>
    <mergeCell ref="A95:D95"/>
    <mergeCell ref="A1:L1"/>
    <mergeCell ref="A2:L2"/>
    <mergeCell ref="A3:L3"/>
    <mergeCell ref="A4:L4"/>
    <mergeCell ref="A5:L5"/>
    <mergeCell ref="A6:L6"/>
    <mergeCell ref="H16:L16"/>
    <mergeCell ref="H17:L17"/>
    <mergeCell ref="H18:L18"/>
    <mergeCell ref="A94:D94"/>
    <mergeCell ref="D21:D22"/>
    <mergeCell ref="A21:A22"/>
    <mergeCell ref="B21:B22"/>
    <mergeCell ref="A93:D93"/>
    <mergeCell ref="A7:L7"/>
    <mergeCell ref="A9:L9"/>
    <mergeCell ref="A8:L8"/>
    <mergeCell ref="A97:D97"/>
    <mergeCell ref="A12:L12"/>
    <mergeCell ref="H15:L15"/>
    <mergeCell ref="A11:L11"/>
    <mergeCell ref="C21:C22"/>
    <mergeCell ref="A10:L10"/>
    <mergeCell ref="A15:G15"/>
  </mergeCells>
  <conditionalFormatting sqref="B1 B6:B7 B9:B11 B16:B63 B102:B65536 B65:B92">
    <cfRule type="duplicateValues" priority="10" dxfId="0">
      <formula>AND(COUNTIF($B$1:$B$1,B1)+COUNTIF($B$6:$B$7,B1)+COUNTIF($B$9:$B$11,B1)+COUNTIF($B$16:$B$63,B1)+COUNTIF($B$102:$B$65536,B1)+COUNTIF($B$65:$B$92,B1)&gt;1,NOT(ISBLANK(B1)))</formula>
    </cfRule>
  </conditionalFormatting>
  <conditionalFormatting sqref="B2">
    <cfRule type="duplicateValues" priority="9" dxfId="0">
      <formula>AND(COUNTIF($B$2:$B$2,B2)&gt;1,NOT(ISBLANK(B2)))</formula>
    </cfRule>
  </conditionalFormatting>
  <conditionalFormatting sqref="B3">
    <cfRule type="duplicateValues" priority="8" dxfId="0">
      <formula>AND(COUNTIF($B$3:$B$3,B3)&gt;1,NOT(ISBLANK(B3)))</formula>
    </cfRule>
  </conditionalFormatting>
  <conditionalFormatting sqref="B4">
    <cfRule type="duplicateValues" priority="7" dxfId="0">
      <formula>AND(COUNTIF($B$4:$B$4,B4)&gt;1,NOT(ISBLANK(B4)))</formula>
    </cfRule>
  </conditionalFormatting>
  <conditionalFormatting sqref="B1">
    <cfRule type="duplicateValues" priority="6" dxfId="0">
      <formula>AND(COUNTIF($B$1:$B$1,B1)&gt;1,NOT(ISBLANK(B1)))</formula>
    </cfRule>
  </conditionalFormatting>
  <printOptions horizontalCentered="1"/>
  <pageMargins left="0.1968503937007874" right="0.1968503937007874" top="0.9055118110236221" bottom="0.8661417322834646" header="0.15748031496062992" footer="0.11811023622047245"/>
  <pageSetup fitToHeight="0" fitToWidth="1" horizontalDpi="600" verticalDpi="600" orientation="portrait" paperSize="9" scale="61" r:id="rId2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МАРАТ ШАРАФУЛЛИН</cp:lastModifiedBy>
  <cp:lastPrinted>2021-03-14T10:09:17Z</cp:lastPrinted>
  <dcterms:created xsi:type="dcterms:W3CDTF">1996-10-08T23:32:33Z</dcterms:created>
  <dcterms:modified xsi:type="dcterms:W3CDTF">2021-03-23T19:05:08Z</dcterms:modified>
  <cp:category/>
  <cp:version/>
  <cp:contentType/>
  <cp:contentStatus/>
</cp:coreProperties>
</file>