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/>
  </bookViews>
  <sheets>
    <sheet name="ком гонка юниорки 19-22 (2)" sheetId="1" r:id="rId1"/>
  </sheets>
  <externalReferences>
    <externalReference r:id="rId2"/>
  </externalReferences>
  <definedNames>
    <definedName name="_xlnm.Print_Area" localSheetId="0">'ком гонка юниорки 19-22 (2)'!$A$1:$O$70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7" i="1"/>
  <c r="M23" i="1"/>
  <c r="C34" i="1"/>
  <c r="C33" i="1"/>
  <c r="C32" i="1"/>
  <c r="C31" i="1"/>
  <c r="C30" i="1"/>
  <c r="C29" i="1"/>
  <c r="C28" i="1"/>
  <c r="C27" i="1"/>
  <c r="C26" i="1"/>
  <c r="C25" i="1"/>
  <c r="C24" i="1"/>
  <c r="C23" i="1"/>
  <c r="M70" i="1" l="1"/>
  <c r="H70" i="1"/>
  <c r="E70" i="1"/>
  <c r="H63" i="1"/>
  <c r="H62" i="1"/>
  <c r="H61" i="1"/>
  <c r="J60" i="1"/>
  <c r="J61" i="1" l="1"/>
  <c r="J62" i="1"/>
  <c r="J57" i="1"/>
  <c r="J58" i="1"/>
  <c r="J63" i="1"/>
  <c r="J59" i="1"/>
</calcChain>
</file>

<file path=xl/sharedStrings.xml><?xml version="1.0" encoding="utf-8"?>
<sst xmlns="http://schemas.openxmlformats.org/spreadsheetml/2006/main" count="110" uniqueCount="79">
  <si>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</si>
  <si>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</si>
  <si>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</si>
  <si>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</si>
  <si>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</si>
  <si>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</si>
  <si>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</si>
  <si>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</si>
  <si>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</si>
  <si>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</si>
  <si>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</si>
  <si>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</si>
  <si>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</si>
  <si>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</si>
  <si>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</si>
  <si>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</si>
  <si>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</si>
  <si>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</si>
  <si>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</si>
  <si>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</si>
  <si>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</si>
  <si>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</si>
  <si>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</si>
  <si>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</si>
  <si>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</si>
  <si>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</si>
  <si>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</si>
  <si>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</si>
  <si>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</si>
  <si>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</si>
  <si>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</si>
  <si>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</si>
  <si>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</si>
  <si>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</si>
  <si>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</si>
  <si>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</si>
  <si>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</si>
  <si>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</si>
  <si>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</si>
  <si>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</si>
  <si>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</si>
  <si>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</si>
  <si>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</si>
  <si>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</si>
  <si>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56 %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</si>
  <si>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</si>
  <si>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</si>
  <si>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</si>
  <si>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</si>
  <si>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</si>
  <si>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</si>
  <si>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</si>
  <si>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</si>
  <si>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</si>
  <si>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</si>
  <si>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</si>
  <si>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</si>
  <si>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</si>
  <si>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</si>
  <si>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</si>
  <si>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</si>
  <si>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Квалификация</t>
  </si>
  <si>
    <t>Санкт-Петербург</t>
  </si>
  <si>
    <t>ВСЕРОССИЙСКИЕ СОРЕВНОВАНИЯ</t>
  </si>
  <si>
    <t>ДАТА ПРОВЕДЕНИЯ: 22 Октября 2023 года</t>
  </si>
  <si>
    <t>№ ЕКП 2023: 26299</t>
  </si>
  <si>
    <t>Даньшина Полина</t>
  </si>
  <si>
    <t>Новолодская Ангелина</t>
  </si>
  <si>
    <t>Кокарева Аглая</t>
  </si>
  <si>
    <t>Чертихина Юлия</t>
  </si>
  <si>
    <t>Соломатина  Олеся</t>
  </si>
  <si>
    <t>Ившичева  Яна</t>
  </si>
  <si>
    <t>Павловская Мария</t>
  </si>
  <si>
    <t>Королева София</t>
  </si>
  <si>
    <t>Деменкова Анастасия</t>
  </si>
  <si>
    <t>Васюкова Валерия</t>
  </si>
  <si>
    <t>Грибова Марина</t>
  </si>
  <si>
    <t>Костина  Ольга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</si>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</sst>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  <numFmt numFmtId="170" formatCode="0.000"/>
    <numFmt numFmtId="171" formatCode="mm:ss.00"/>
  </numFmts>
  <fonts count="26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9" fillId="0" borderId="0"/>
  </cellStyleXfs>
  <cellXfs count="259">
    <xf numFmtId="0" fontId="0" fillId="0" borderId="0" xfId="0"/>
    <xf numFmtId="0" fontId="5" fillId="0" borderId="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8" fontId="10" fillId="0" borderId="38" xfId="0" applyNumberFormat="1" applyFont="1" applyBorder="1" applyAlignment="1">
      <alignment horizontal="center" vertical="center"/>
    </xf>
    <xf numFmtId="166" fontId="10" fillId="0" borderId="26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168" fontId="10" fillId="0" borderId="31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168" fontId="10" fillId="0" borderId="33" xfId="0" applyNumberFormat="1" applyFont="1" applyBorder="1" applyAlignment="1">
      <alignment horizontal="center" vertical="center"/>
    </xf>
    <xf numFmtId="166" fontId="17" fillId="0" borderId="34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4" fillId="0" borderId="0" xfId="2" applyFont="1" applyAlignment="1">
      <alignment vertical="center" wrapText="1"/>
    </xf>
    <xf numFmtId="169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49" fontId="10" fillId="0" borderId="31" xfId="0" applyNumberFormat="1" applyFont="1" applyBorder="1" applyAlignment="1">
      <alignment horizontal="left" vertical="center"/>
    </xf>
    <xf numFmtId="14" fontId="10" fillId="0" borderId="31" xfId="0" applyNumberFormat="1" applyFont="1" applyBorder="1" applyAlignment="1">
      <alignment vertical="center"/>
    </xf>
    <xf numFmtId="0" fontId="10" fillId="0" borderId="31" xfId="3" applyFont="1" applyBorder="1" applyAlignment="1">
      <alignment horizontal="left" vertical="center"/>
    </xf>
    <xf numFmtId="49" fontId="10" fillId="0" borderId="31" xfId="3" applyNumberFormat="1" applyFont="1" applyBorder="1" applyAlignment="1">
      <alignment vertical="center"/>
    </xf>
    <xf numFmtId="0" fontId="10" fillId="0" borderId="31" xfId="0" applyFont="1" applyBorder="1" applyAlignment="1">
      <alignment horizontal="right" vertical="center"/>
    </xf>
    <xf numFmtId="0" fontId="0" fillId="0" borderId="31" xfId="0" applyBorder="1"/>
    <xf numFmtId="49" fontId="10" fillId="0" borderId="31" xfId="0" applyNumberFormat="1" applyFont="1" applyBorder="1" applyAlignment="1">
      <alignment vertical="center"/>
    </xf>
    <xf numFmtId="9" fontId="10" fillId="0" borderId="31" xfId="0" applyNumberFormat="1" applyFont="1" applyBorder="1" applyAlignment="1">
      <alignment horizontal="left" vertical="center"/>
    </xf>
    <xf numFmtId="49" fontId="10" fillId="0" borderId="31" xfId="3" applyNumberFormat="1" applyFont="1" applyBorder="1" applyAlignment="1">
      <alignment horizontal="left" vertical="center"/>
    </xf>
    <xf numFmtId="2" fontId="10" fillId="0" borderId="31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/>
    <xf numFmtId="0" fontId="0" fillId="0" borderId="0" xfId="0" applyFill="1"/>
    <xf numFmtId="0" fontId="17" fillId="0" borderId="3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0" fillId="0" borderId="45" xfId="0" applyFill="1" applyBorder="1"/>
    <xf numFmtId="14" fontId="15" fillId="0" borderId="45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166" fontId="20" fillId="0" borderId="38" xfId="0" applyNumberFormat="1" applyFont="1" applyBorder="1" applyAlignment="1">
      <alignment horizontal="center" vertical="center"/>
    </xf>
    <xf numFmtId="2" fontId="20" fillId="0" borderId="38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66" fontId="20" fillId="0" borderId="33" xfId="0" applyNumberFormat="1" applyFont="1" applyBorder="1" applyAlignment="1">
      <alignment horizontal="center" vertical="center"/>
    </xf>
    <xf numFmtId="2" fontId="20" fillId="0" borderId="3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0" fillId="0" borderId="11" xfId="0" applyBorder="1"/>
    <xf numFmtId="166" fontId="20" fillId="0" borderId="36" xfId="0" applyNumberFormat="1" applyFont="1" applyBorder="1" applyAlignment="1">
      <alignment horizontal="center" vertical="center"/>
    </xf>
    <xf numFmtId="166" fontId="20" fillId="0" borderId="51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17" fillId="0" borderId="47" xfId="0" applyNumberFormat="1" applyFont="1" applyBorder="1" applyAlignment="1">
      <alignment horizontal="center" vertical="center"/>
    </xf>
    <xf numFmtId="167" fontId="17" fillId="0" borderId="55" xfId="0" applyNumberFormat="1" applyFont="1" applyBorder="1" applyAlignment="1">
      <alignment horizontal="center" vertical="center"/>
    </xf>
    <xf numFmtId="167" fontId="17" fillId="0" borderId="54" xfId="0" applyNumberFormat="1" applyFont="1" applyBorder="1" applyAlignment="1">
      <alignment horizontal="center" vertical="center"/>
    </xf>
    <xf numFmtId="166" fontId="21" fillId="0" borderId="44" xfId="0" applyNumberFormat="1" applyFont="1" applyBorder="1" applyAlignment="1">
      <alignment vertical="center"/>
    </xf>
    <xf numFmtId="166" fontId="17" fillId="0" borderId="44" xfId="0" applyNumberFormat="1" applyFont="1" applyBorder="1" applyAlignment="1">
      <alignment horizontal="center" vertical="center"/>
    </xf>
    <xf numFmtId="167" fontId="22" fillId="0" borderId="26" xfId="0" applyNumberFormat="1" applyFont="1" applyBorder="1" applyAlignment="1">
      <alignment vertical="center"/>
    </xf>
    <xf numFmtId="164" fontId="12" fillId="0" borderId="57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 wrapText="1"/>
    </xf>
    <xf numFmtId="166" fontId="5" fillId="0" borderId="31" xfId="0" applyNumberFormat="1" applyFont="1" applyFill="1" applyBorder="1" applyAlignment="1">
      <alignment vertical="center" wrapText="1"/>
    </xf>
    <xf numFmtId="167" fontId="25" fillId="0" borderId="31" xfId="0" applyNumberFormat="1" applyFont="1" applyFill="1" applyBorder="1" applyAlignment="1">
      <alignment vertical="center" wrapText="1"/>
    </xf>
    <xf numFmtId="0" fontId="5" fillId="0" borderId="31" xfId="0" applyFont="1" applyBorder="1" applyAlignment="1">
      <alignment wrapText="1"/>
    </xf>
    <xf numFmtId="166" fontId="5" fillId="0" borderId="31" xfId="0" applyNumberFormat="1" applyFont="1" applyFill="1" applyBorder="1" applyAlignment="1">
      <alignment horizontal="left" vertical="center" wrapText="1"/>
    </xf>
    <xf numFmtId="170" fontId="5" fillId="0" borderId="31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wrapText="1"/>
    </xf>
    <xf numFmtId="166" fontId="5" fillId="0" borderId="33" xfId="0" applyNumberFormat="1" applyFont="1" applyFill="1" applyBorder="1" applyAlignment="1">
      <alignment vertical="center" wrapText="1"/>
    </xf>
    <xf numFmtId="167" fontId="25" fillId="0" borderId="33" xfId="0" applyNumberFormat="1" applyFont="1" applyFill="1" applyBorder="1" applyAlignment="1">
      <alignment vertical="center" wrapText="1"/>
    </xf>
    <xf numFmtId="2" fontId="5" fillId="0" borderId="33" xfId="0" applyNumberFormat="1" applyFont="1" applyFill="1" applyBorder="1" applyAlignment="1">
      <alignment vertical="center" wrapText="1"/>
    </xf>
    <xf numFmtId="2" fontId="16" fillId="0" borderId="33" xfId="0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 wrapText="1"/>
    </xf>
    <xf numFmtId="14" fontId="15" fillId="0" borderId="22" xfId="0" applyNumberFormat="1" applyFont="1" applyBorder="1" applyAlignment="1">
      <alignment horizontal="center" vertical="center"/>
    </xf>
    <xf numFmtId="14" fontId="15" fillId="0" borderId="14" xfId="0" applyNumberFormat="1" applyFont="1" applyBorder="1" applyAlignment="1">
      <alignment horizontal="center" vertical="center"/>
    </xf>
    <xf numFmtId="14" fontId="15" fillId="0" borderId="58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66" fontId="5" fillId="0" borderId="15" xfId="0" applyNumberFormat="1" applyFont="1" applyFill="1" applyBorder="1" applyAlignment="1">
      <alignment vertical="center"/>
    </xf>
    <xf numFmtId="170" fontId="5" fillId="0" borderId="15" xfId="0" applyNumberFormat="1" applyFont="1" applyFill="1" applyBorder="1" applyAlignment="1">
      <alignment vertical="center" wrapText="1"/>
    </xf>
    <xf numFmtId="14" fontId="15" fillId="0" borderId="31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14" fontId="15" fillId="0" borderId="33" xfId="0" applyNumberFormat="1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wrapText="1"/>
    </xf>
    <xf numFmtId="166" fontId="5" fillId="0" borderId="27" xfId="0" applyNumberFormat="1" applyFont="1" applyFill="1" applyBorder="1" applyAlignment="1">
      <alignment vertical="center"/>
    </xf>
    <xf numFmtId="166" fontId="5" fillId="0" borderId="27" xfId="0" applyNumberFormat="1" applyFont="1" applyFill="1" applyBorder="1" applyAlignment="1">
      <alignment horizontal="left" vertical="center" wrapText="1"/>
    </xf>
    <xf numFmtId="167" fontId="25" fillId="0" borderId="27" xfId="0" applyNumberFormat="1" applyFont="1" applyFill="1" applyBorder="1" applyAlignment="1">
      <alignment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14" fontId="12" fillId="0" borderId="57" xfId="0" applyNumberFormat="1" applyFont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0" fillId="0" borderId="47" xfId="0" applyFill="1" applyBorder="1"/>
    <xf numFmtId="14" fontId="15" fillId="0" borderId="47" xfId="0" applyNumberFormat="1" applyFont="1" applyBorder="1" applyAlignment="1">
      <alignment horizontal="center" vertical="center" wrapText="1"/>
    </xf>
    <xf numFmtId="14" fontId="15" fillId="0" borderId="47" xfId="0" applyNumberFormat="1" applyFont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/>
    </xf>
    <xf numFmtId="0" fontId="0" fillId="0" borderId="38" xfId="0" applyBorder="1"/>
    <xf numFmtId="0" fontId="0" fillId="0" borderId="37" xfId="0" applyBorder="1"/>
    <xf numFmtId="0" fontId="0" fillId="0" borderId="52" xfId="0" applyBorder="1"/>
    <xf numFmtId="0" fontId="0" fillId="0" borderId="15" xfId="0" applyBorder="1"/>
    <xf numFmtId="0" fontId="0" fillId="0" borderId="16" xfId="0" applyBorder="1"/>
    <xf numFmtId="2" fontId="5" fillId="0" borderId="20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15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2" fontId="12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14" fontId="13" fillId="3" borderId="20" xfId="1" applyNumberFormat="1" applyFont="1" applyFill="1" applyBorder="1" applyAlignment="1">
      <alignment horizontal="center" vertical="center" wrapText="1"/>
    </xf>
    <xf numFmtId="14" fontId="13" fillId="3" borderId="33" xfId="1" applyNumberFormat="1" applyFont="1" applyFill="1" applyBorder="1" applyAlignment="1">
      <alignment horizontal="center" vertical="center" wrapText="1"/>
    </xf>
    <xf numFmtId="0" fontId="13" fillId="3" borderId="27" xfId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164" fontId="13" fillId="3" borderId="20" xfId="1" applyNumberFormat="1" applyFont="1" applyFill="1" applyBorder="1" applyAlignment="1">
      <alignment horizontal="center" vertical="center" wrapText="1"/>
    </xf>
    <xf numFmtId="2" fontId="13" fillId="3" borderId="20" xfId="1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14" fontId="15" fillId="0" borderId="36" xfId="0" applyNumberFormat="1" applyFont="1" applyBorder="1" applyAlignment="1">
      <alignment horizontal="center" vertical="center"/>
    </xf>
    <xf numFmtId="14" fontId="15" fillId="0" borderId="62" xfId="0" applyNumberFormat="1" applyFont="1" applyBorder="1" applyAlignment="1">
      <alignment horizontal="center" vertical="center"/>
    </xf>
    <xf numFmtId="14" fontId="15" fillId="0" borderId="44" xfId="0" applyNumberFormat="1" applyFont="1" applyBorder="1" applyAlignment="1">
      <alignment horizontal="center" vertical="center"/>
    </xf>
    <xf numFmtId="14" fontId="15" fillId="0" borderId="48" xfId="0" applyNumberFormat="1" applyFont="1" applyBorder="1" applyAlignment="1">
      <alignment horizontal="center" vertical="center"/>
    </xf>
    <xf numFmtId="0" fontId="0" fillId="0" borderId="8" xfId="0" applyBorder="1"/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167" fontId="2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171" fontId="0" fillId="0" borderId="0" xfId="0" applyNumberFormat="1" applyAlignment="1">
      <alignment horizontal="center" vertical="center"/>
    </xf>
    <xf numFmtId="166" fontId="5" fillId="0" borderId="38" xfId="0" applyNumberFormat="1" applyFont="1" applyFill="1" applyBorder="1" applyAlignment="1">
      <alignment vertical="center"/>
    </xf>
    <xf numFmtId="171" fontId="0" fillId="0" borderId="38" xfId="0" applyNumberFormat="1" applyBorder="1" applyAlignment="1">
      <alignment horizontal="center" vertical="center"/>
    </xf>
    <xf numFmtId="167" fontId="25" fillId="0" borderId="38" xfId="0" applyNumberFormat="1" applyFont="1" applyFill="1" applyBorder="1" applyAlignment="1">
      <alignment vertical="center"/>
    </xf>
    <xf numFmtId="2" fontId="5" fillId="0" borderId="38" xfId="0" applyNumberFormat="1" applyFont="1" applyFill="1" applyBorder="1" applyAlignment="1">
      <alignment vertical="center"/>
    </xf>
    <xf numFmtId="166" fontId="5" fillId="0" borderId="38" xfId="0" applyNumberFormat="1" applyFont="1" applyFill="1" applyBorder="1" applyAlignment="1">
      <alignment horizontal="left" vertical="center"/>
    </xf>
    <xf numFmtId="0" fontId="13" fillId="3" borderId="33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64" fontId="13" fillId="3" borderId="33" xfId="1" applyNumberFormat="1" applyFont="1" applyFill="1" applyBorder="1" applyAlignment="1">
      <alignment horizontal="center" vertical="center" wrapText="1"/>
    </xf>
    <xf numFmtId="2" fontId="13" fillId="3" borderId="33" xfId="1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95250</xdr:rowOff>
    </xdr:from>
    <xdr:to>
      <xdr:col>3</xdr:col>
      <xdr:colOff>428625</xdr:colOff>
      <xdr:row>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276225</xdr:colOff>
      <xdr:row>63</xdr:row>
      <xdr:rowOff>190500</xdr:rowOff>
    </xdr:from>
    <xdr:to>
      <xdr:col>6</xdr:col>
      <xdr:colOff>666750</xdr:colOff>
      <xdr:row>69</xdr:row>
      <xdr:rowOff>133350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124825"/>
          <a:ext cx="1590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63</xdr:row>
      <xdr:rowOff>104775</xdr:rowOff>
    </xdr:from>
    <xdr:to>
      <xdr:col>10</xdr:col>
      <xdr:colOff>28575</xdr:colOff>
      <xdr:row>69</xdr:row>
      <xdr:rowOff>95250</xdr:rowOff>
    </xdr:to>
    <xdr:pic>
      <xdr:nvPicPr>
        <xdr:cNvPr id="5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3411200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628650</xdr:colOff>
      <xdr:row>64</xdr:row>
      <xdr:rowOff>142875</xdr:rowOff>
    </xdr:from>
    <xdr:to>
      <xdr:col>14</xdr:col>
      <xdr:colOff>171450</xdr:colOff>
      <xdr:row>68</xdr:row>
      <xdr:rowOff>114300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363980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133350</xdr:rowOff>
    </xdr:from>
    <xdr:to>
      <xdr:col>13</xdr:col>
      <xdr:colOff>542925</xdr:colOff>
      <xdr:row>4</xdr:row>
      <xdr:rowOff>133350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42;&#1057;%2020-25.23&#1075;/3%20&#1044;&#1045;&#1053;&#1068;/&#1042;&#1057;%20&#1058;&#1045;&#1052;&#1055;&#1054;%20&#1054;&#1052;&#1053;-2%20&#1052;&#1059;&#1046;&#1063;&#1048;&#1053;&#106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 омн4 М"/>
      <sheetName val="Очки М омн4"/>
      <sheetName val="Очки юниоры омн4"/>
      <sheetName val="юниорки очки омн4."/>
      <sheetName val="скр М омн1"/>
      <sheetName val="скр юн омн1 "/>
      <sheetName val="омн1 юн.ж скр "/>
      <sheetName val="ом2 темпо М ст "/>
      <sheetName val="ом2 темпо ЮН ст "/>
      <sheetName val="ом2 темпо ЮНж ст"/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список"/>
      <sheetName val="список общий ВС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 выб. омн3 ЮН (2)"/>
      <sheetName val="выб омн3 М"/>
      <sheetName val=" выб. омн3 ЮН"/>
      <sheetName val=" выб. омн3 юн.ж"/>
      <sheetName val="выб омн3 ЮН"/>
      <sheetName val="выб омн3 юн.ж"/>
      <sheetName val=" выб. омн3 М (2)"/>
      <sheetName val="юниоры очки омн4"/>
      <sheetName val="юниорки ОЧКИ омн4"/>
      <sheetName val="Мужчины омниум"/>
      <sheetName val="Юниоры омниум "/>
      <sheetName val="Юниорки омниум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кр М кв1"/>
      <sheetName val="срк М кв1"/>
      <sheetName val="скр юн кв1"/>
      <sheetName val="срк юн кв1."/>
      <sheetName val=" юн.ж скр  кв1"/>
      <sheetName val=" юн.ж скр кв1."/>
      <sheetName val="срк М фин"/>
      <sheetName val="срк юн фин"/>
      <sheetName val=" юн.ж скр фин"/>
      <sheetName val="ст 200 сх МУЖ"/>
      <sheetName val="МУЖ 200 гит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Медисон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 выб м фин (2)"/>
      <sheetName val="выб М фин (2)"/>
      <sheetName val="....."/>
      <sheetName val="ом2 темпо ж ст "/>
      <sheetName val="ом2 жен  гр темпо "/>
      <sheetName val=" выб. омн3 Ж"/>
      <sheetName val="выб омн3  Ж"/>
      <sheetName val="Ж ОЧКИ омн4"/>
      <sheetName val="ж очки омн4,"/>
      <sheetName val=" женщины скр кв1"/>
      <sheetName val=" женщины скр кв1."/>
      <sheetName val=" женщины скр кв2"/>
      <sheetName val=" женщины скр кв2. "/>
      <sheetName val=" юн.ж скр  кв2."/>
      <sheetName val=" юн.ж скр кв2"/>
      <sheetName val=" женщины скр фин"/>
      <sheetName val=" выб Ж фин."/>
      <sheetName val="выб Ж фин"/>
      <sheetName val="скр юн кв2"/>
      <sheetName val="срк юн кв2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  <cell r="G7" t="str">
            <v>Код UCI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  <cell r="G9">
            <v>10023524100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  <cell r="G10">
            <v>10015314361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  <cell r="G11">
            <v>10034952922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  <cell r="G12">
            <v>10010168412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  <cell r="G13">
            <v>10036018912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  <cell r="G14">
            <v>10036019013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  <cell r="G15">
            <v>10036092771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  <cell r="G16">
            <v>10036018811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  <cell r="G17">
            <v>10036013858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  <cell r="G18">
            <v>10065490946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  <cell r="G19">
            <v>10090937177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  <cell r="G20">
            <v>10065490643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  <cell r="G21">
            <v>10065490441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  <cell r="G22">
            <v>10075644826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  <cell r="G23">
            <v>10090936672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  <cell r="G24">
            <v>10097338571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  <cell r="G25">
            <v>10097338672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  <cell r="G26">
            <v>10092621745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  <cell r="G27">
            <v>10036018609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  <cell r="G28">
            <v>10120261287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  <cell r="G29">
            <v>10114021561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  <cell r="G30">
            <v>10120261186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  <cell r="G31">
            <v>10111625257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  <cell r="G32">
            <v>10034936653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  <cell r="G34">
            <v>10141468319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  <cell r="G35">
            <v>10125312260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  <cell r="G36">
            <v>10125311957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  <cell r="G37">
            <v>10125311856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  <cell r="G38">
            <v>10125311654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  <cell r="G39">
            <v>10115493638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  <cell r="G40">
            <v>10095059475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  <cell r="G41" t="str">
            <v> 10137272259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  <cell r="G42">
            <v>10137306716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  <cell r="G43">
            <v>10137307322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  <cell r="G51">
            <v>10054263400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  <cell r="G52">
            <v>10049916685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  <cell r="G53">
            <v>10094559422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  <cell r="G54">
            <v>10111632836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  <cell r="G55">
            <v>10111631927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  <cell r="G56">
            <v>10080748238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  <cell r="G57">
            <v>10124975083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  <cell r="G58">
            <v>10125032576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  <cell r="G59">
            <v>10124975487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  <cell r="G60">
            <v>10137268320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  <cell r="G61">
            <v>10137270643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  <cell r="G62">
            <v>10137270845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  <cell r="G63">
            <v>10137271047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  <cell r="G64">
            <v>10127774848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  <cell r="G65">
            <v>10127617931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  <cell r="G67">
            <v>10117163856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  <cell r="G78">
            <v>10116160918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  <cell r="G79">
            <v>10105798688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  <cell r="G80">
            <v>10116165463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  <cell r="G81">
            <v>10106037350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  <cell r="G82">
            <v>10114922954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  <cell r="G83">
            <v>10125033081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  <cell r="G85">
            <v>10007891336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  <cell r="G86">
            <v>10009033209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  <cell r="G87">
            <v>10056107915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  <cell r="G88">
            <v>10079412264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  <cell r="G89">
            <v>10010177809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  <cell r="G90">
            <v>10014585649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  <cell r="G92">
            <v>10088408814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  <cell r="G93">
            <v>10085157593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  <cell r="G94">
            <v>10015978510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  <cell r="G95">
            <v>10015979419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  <cell r="G96">
            <v>10076180346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  <cell r="G98">
            <v>10103782607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  <cell r="G99">
            <v>10107401515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  <cell r="G100">
            <v>10085176690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  <cell r="G101">
            <v>10094470607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  <cell r="G111">
            <v>10143149146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  <cell r="G112">
            <v>10142216936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  <cell r="G113">
            <v>10142424474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67">
          <cell r="D167" t="str">
            <v>Гл. судья, ВК   - Соловьев Г.Н. _______________</v>
          </cell>
        </row>
        <row r="168">
          <cell r="D168" t="str">
            <v>Судья на финише, ВК -Валова А.С.___________________</v>
          </cell>
        </row>
        <row r="169">
          <cell r="D169" t="str">
            <v>Гл. секретарь,  ВК - Михайлова И.Н.___________________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C90"/>
  <sheetViews>
    <sheetView tabSelected="1" zoomScaleNormal="100" workbookViewId="0">
      <selection activeCell="R20" sqref="R20"/>
    </sheetView>
  </sheetViews>
  <sheetFormatPr defaultRowHeight="12.75" x14ac:dyDescent="0.2"/>
  <cols>
    <col min="1" max="1" width="7" customWidth="1"/>
    <col min="2" max="2" width="4.7109375" customWidth="1"/>
    <col min="3" max="3" width="12.28515625" customWidth="1"/>
    <col min="4" max="4" width="20.5703125" customWidth="1"/>
    <col min="5" max="5" width="10.42578125" customWidth="1"/>
    <col min="6" max="6" width="7.5703125" customWidth="1"/>
    <col min="7" max="7" width="21.28515625" customWidth="1"/>
    <col min="13" max="13" width="10.42578125" style="164" bestFit="1" customWidth="1"/>
    <col min="14" max="14" width="9.7109375" customWidth="1"/>
    <col min="15" max="15" width="13.42578125" customWidth="1"/>
    <col min="17" max="17" width="9.85546875" bestFit="1" customWidth="1"/>
    <col min="20" max="25" width="4.7109375" customWidth="1"/>
    <col min="26" max="26" width="3.140625" customWidth="1"/>
    <col min="28" max="28" width="5.42578125" customWidth="1"/>
    <col min="29" max="29" width="4.42578125" customWidth="1"/>
  </cols>
  <sheetData>
    <row r="1" spans="1:20" ht="21" x14ac:dyDescent="0.2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20" ht="6.6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20" ht="21" x14ac:dyDescent="0.2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20" ht="10.15" customHeight="1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20" ht="11.45" customHeigh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20" ht="23.25" customHeight="1" x14ac:dyDescent="0.2">
      <c r="A6" s="175" t="s">
        <v>63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20" ht="21" x14ac:dyDescent="0.2">
      <c r="A7" s="188" t="s">
        <v>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</row>
    <row r="8" spans="1:20" ht="6.6" customHeight="1" thickBot="1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20" ht="19.5" thickTop="1" x14ac:dyDescent="0.2">
      <c r="A9" s="190" t="s">
        <v>3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</row>
    <row r="10" spans="1:20" ht="18.75" x14ac:dyDescent="0.2">
      <c r="A10" s="193" t="s">
        <v>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5"/>
    </row>
    <row r="11" spans="1:20" ht="18.75" x14ac:dyDescent="0.2">
      <c r="A11" s="196" t="s">
        <v>78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T11" s="1"/>
    </row>
    <row r="12" spans="1:20" ht="13.5" customHeight="1" x14ac:dyDescent="0.2">
      <c r="A12" s="199" t="s">
        <v>5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1"/>
      <c r="T12" s="1"/>
    </row>
    <row r="13" spans="1:20" ht="15.75" x14ac:dyDescent="0.2">
      <c r="A13" s="202" t="s">
        <v>6</v>
      </c>
      <c r="B13" s="203"/>
      <c r="C13" s="203"/>
      <c r="D13" s="203"/>
      <c r="E13" s="2"/>
      <c r="F13" s="3"/>
      <c r="G13" s="4" t="s">
        <v>7</v>
      </c>
      <c r="H13" s="5"/>
      <c r="I13" s="5"/>
      <c r="J13" s="5"/>
      <c r="K13" s="5"/>
      <c r="L13" s="5"/>
      <c r="M13" s="161"/>
      <c r="N13" s="6"/>
      <c r="O13" s="7" t="s">
        <v>8</v>
      </c>
      <c r="T13" s="1"/>
    </row>
    <row r="14" spans="1:20" ht="15.75" x14ac:dyDescent="0.2">
      <c r="A14" s="204" t="s">
        <v>64</v>
      </c>
      <c r="B14" s="205"/>
      <c r="C14" s="205"/>
      <c r="D14" s="205"/>
      <c r="E14" s="8"/>
      <c r="F14" s="9"/>
      <c r="G14" s="10" t="s">
        <v>9</v>
      </c>
      <c r="H14" s="11"/>
      <c r="I14" s="11"/>
      <c r="J14" s="11"/>
      <c r="K14" s="11"/>
      <c r="L14" s="11"/>
      <c r="M14" s="162"/>
      <c r="N14" s="12"/>
      <c r="O14" s="13" t="s">
        <v>65</v>
      </c>
      <c r="T14" s="1"/>
    </row>
    <row r="15" spans="1:20" ht="15" x14ac:dyDescent="0.2">
      <c r="A15" s="206" t="s">
        <v>10</v>
      </c>
      <c r="B15" s="207"/>
      <c r="C15" s="207"/>
      <c r="D15" s="207"/>
      <c r="E15" s="207"/>
      <c r="F15" s="207"/>
      <c r="G15" s="208"/>
      <c r="H15" s="209" t="s">
        <v>11</v>
      </c>
      <c r="I15" s="210"/>
      <c r="J15" s="210"/>
      <c r="K15" s="210"/>
      <c r="L15" s="210"/>
      <c r="M15" s="210"/>
      <c r="N15" s="210"/>
      <c r="O15" s="211"/>
      <c r="T15" s="1"/>
    </row>
    <row r="16" spans="1:20" ht="15" x14ac:dyDescent="0.2">
      <c r="A16" s="14"/>
      <c r="B16" s="16"/>
      <c r="C16" s="16"/>
      <c r="D16" s="15"/>
      <c r="E16" s="17" t="s">
        <v>5</v>
      </c>
      <c r="F16" s="15"/>
      <c r="G16" s="17"/>
      <c r="H16" s="185" t="s">
        <v>12</v>
      </c>
      <c r="I16" s="186"/>
      <c r="J16" s="186"/>
      <c r="K16" s="186"/>
      <c r="L16" s="186"/>
      <c r="M16" s="186"/>
      <c r="N16" s="186"/>
      <c r="O16" s="187"/>
    </row>
    <row r="17" spans="1:29" ht="15" x14ac:dyDescent="0.2">
      <c r="A17" s="14" t="s">
        <v>13</v>
      </c>
      <c r="B17" s="16"/>
      <c r="C17" s="16"/>
      <c r="D17" s="17"/>
      <c r="E17" s="18"/>
      <c r="F17" s="15"/>
      <c r="G17" s="19" t="s">
        <v>20</v>
      </c>
      <c r="H17" s="185" t="s">
        <v>15</v>
      </c>
      <c r="I17" s="186"/>
      <c r="J17" s="186"/>
      <c r="K17" s="186"/>
      <c r="L17" s="186"/>
      <c r="M17" s="186"/>
      <c r="N17" s="186"/>
      <c r="O17" s="187"/>
      <c r="T17" s="20"/>
    </row>
    <row r="18" spans="1:29" ht="15" x14ac:dyDescent="0.2">
      <c r="A18" s="14" t="s">
        <v>16</v>
      </c>
      <c r="B18" s="16"/>
      <c r="C18" s="16"/>
      <c r="D18" s="17"/>
      <c r="E18" s="18"/>
      <c r="F18" s="15"/>
      <c r="G18" s="19" t="s">
        <v>14</v>
      </c>
      <c r="H18" s="185" t="s">
        <v>18</v>
      </c>
      <c r="I18" s="186"/>
      <c r="J18" s="186"/>
      <c r="K18" s="186"/>
      <c r="L18" s="186"/>
      <c r="M18" s="186"/>
      <c r="N18" s="186"/>
      <c r="O18" s="187"/>
      <c r="T18" s="20"/>
    </row>
    <row r="19" spans="1:29" ht="16.5" thickBot="1" x14ac:dyDescent="0.25">
      <c r="A19" s="14" t="s">
        <v>19</v>
      </c>
      <c r="B19" s="21"/>
      <c r="C19" s="21"/>
      <c r="D19" s="22"/>
      <c r="E19" s="23"/>
      <c r="F19" s="22"/>
      <c r="G19" s="19" t="s">
        <v>17</v>
      </c>
      <c r="H19" s="24" t="s">
        <v>21</v>
      </c>
      <c r="I19" s="25"/>
      <c r="J19" s="25"/>
      <c r="K19" s="25"/>
      <c r="L19" s="25"/>
      <c r="M19" s="26">
        <v>4</v>
      </c>
      <c r="O19" s="27" t="s">
        <v>22</v>
      </c>
      <c r="T19" s="20"/>
    </row>
    <row r="20" spans="1:29" ht="14.25" thickTop="1" thickBot="1" x14ac:dyDescent="0.25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1"/>
      <c r="M20" s="163"/>
      <c r="N20" s="28"/>
      <c r="O20" s="28"/>
      <c r="T20" s="20"/>
    </row>
    <row r="21" spans="1:29" x14ac:dyDescent="0.2">
      <c r="A21" s="213" t="s">
        <v>23</v>
      </c>
      <c r="B21" s="215" t="s">
        <v>24</v>
      </c>
      <c r="C21" s="215" t="s">
        <v>25</v>
      </c>
      <c r="D21" s="215" t="s">
        <v>26</v>
      </c>
      <c r="E21" s="217" t="s">
        <v>27</v>
      </c>
      <c r="F21" s="215" t="s">
        <v>28</v>
      </c>
      <c r="G21" s="215" t="s">
        <v>29</v>
      </c>
      <c r="H21" s="220" t="s">
        <v>30</v>
      </c>
      <c r="I21" s="221"/>
      <c r="J21" s="221"/>
      <c r="K21" s="222"/>
      <c r="L21" s="223" t="s">
        <v>31</v>
      </c>
      <c r="M21" s="224" t="s">
        <v>32</v>
      </c>
      <c r="N21" s="225" t="s">
        <v>33</v>
      </c>
      <c r="O21" s="226" t="s">
        <v>34</v>
      </c>
      <c r="T21" s="20"/>
    </row>
    <row r="22" spans="1:29" ht="13.5" thickBot="1" x14ac:dyDescent="0.25">
      <c r="A22" s="214"/>
      <c r="B22" s="216"/>
      <c r="C22" s="216"/>
      <c r="D22" s="216"/>
      <c r="E22" s="218"/>
      <c r="F22" s="219"/>
      <c r="G22" s="216"/>
      <c r="H22" s="258" t="s">
        <v>35</v>
      </c>
      <c r="I22" s="258" t="s">
        <v>36</v>
      </c>
      <c r="J22" s="258" t="s">
        <v>37</v>
      </c>
      <c r="K22" s="258" t="s">
        <v>38</v>
      </c>
      <c r="L22" s="256"/>
      <c r="M22" s="257"/>
      <c r="N22" s="254"/>
      <c r="O22" s="227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</row>
    <row r="23" spans="1:29" ht="22.5" customHeight="1" x14ac:dyDescent="0.2">
      <c r="A23" s="176">
        <v>1</v>
      </c>
      <c r="B23" s="140">
        <v>43</v>
      </c>
      <c r="C23" s="237">
        <f>IF(ISBLANK($B23),"",VLOOKUP($B23,[1]список!$B$1:$G$643,6,0))</f>
        <v>10111632836</v>
      </c>
      <c r="D23" s="79" t="s">
        <v>66</v>
      </c>
      <c r="E23" s="240">
        <v>39137</v>
      </c>
      <c r="F23" s="130"/>
      <c r="G23" s="255" t="s">
        <v>62</v>
      </c>
      <c r="H23" s="249">
        <v>8.2954861111111109E-4</v>
      </c>
      <c r="I23" s="253">
        <v>7.555439814814815E-4</v>
      </c>
      <c r="J23" s="253">
        <v>7.6444444444444455E-4</v>
      </c>
      <c r="K23" s="253">
        <v>7.619907407407406E-4</v>
      </c>
      <c r="L23" s="251">
        <v>3.1115277777777777E-3</v>
      </c>
      <c r="M23" s="252">
        <f>4/(HOUR(L23)+MINUTE(L23)/60+SECOND(L23)/3600)</f>
        <v>53.531598513011154</v>
      </c>
      <c r="N23" s="170" t="s">
        <v>48</v>
      </c>
      <c r="O23" s="172" t="s">
        <v>60</v>
      </c>
      <c r="P23" s="237"/>
      <c r="Q23" s="79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9" ht="22.5" customHeight="1" x14ac:dyDescent="0.2">
      <c r="A24" s="173"/>
      <c r="B24" s="140">
        <v>46</v>
      </c>
      <c r="C24" s="237">
        <f>IF(ISBLANK($B24),"",VLOOKUP($B24,[1]список!$B$1:$G$643,6,0))</f>
        <v>10124975083</v>
      </c>
      <c r="D24" s="79" t="s">
        <v>67</v>
      </c>
      <c r="E24" s="241">
        <v>40017</v>
      </c>
      <c r="F24" s="131"/>
      <c r="G24" s="34" t="s">
        <v>62</v>
      </c>
      <c r="H24" s="67"/>
      <c r="I24" s="67"/>
      <c r="J24" s="67"/>
      <c r="K24" s="67"/>
      <c r="L24" s="67"/>
      <c r="M24" s="166"/>
      <c r="N24" s="170"/>
      <c r="O24" s="173"/>
      <c r="P24" s="237"/>
      <c r="Q24" s="79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9" ht="22.5" customHeight="1" x14ac:dyDescent="0.2">
      <c r="A25" s="173"/>
      <c r="B25" s="140">
        <v>44</v>
      </c>
      <c r="C25" s="237">
        <f>IF(ISBLANK($B25),"",VLOOKUP($B25,[1]список!$B$1:$G$643,6,0))</f>
        <v>10111631927</v>
      </c>
      <c r="D25" s="79" t="s">
        <v>68</v>
      </c>
      <c r="E25" s="241">
        <v>39348</v>
      </c>
      <c r="F25" s="131"/>
      <c r="G25" s="89" t="s">
        <v>62</v>
      </c>
      <c r="H25" s="122"/>
      <c r="I25" s="155"/>
      <c r="J25" s="155"/>
      <c r="K25" s="155"/>
      <c r="L25" s="155"/>
      <c r="M25" s="129"/>
      <c r="N25" s="170"/>
      <c r="O25" s="173"/>
      <c r="P25" s="237"/>
      <c r="Q25" s="244"/>
      <c r="R25" s="245"/>
      <c r="S25" s="245"/>
      <c r="T25" s="245"/>
      <c r="U25" s="246"/>
      <c r="V25" s="247"/>
      <c r="W25" s="78"/>
      <c r="X25" s="78"/>
      <c r="Y25" s="78"/>
      <c r="Z25" s="78"/>
      <c r="AA25" s="78"/>
      <c r="AB25" s="78"/>
    </row>
    <row r="26" spans="1:29" ht="22.5" customHeight="1" thickBot="1" x14ac:dyDescent="0.25">
      <c r="A26" s="174"/>
      <c r="B26" s="149">
        <v>45</v>
      </c>
      <c r="C26" s="238">
        <f>IF(ISBLANK($B26),"",VLOOKUP($B26,[1]список!$B$1:$G$643,6,0))</f>
        <v>10080748238</v>
      </c>
      <c r="D26" s="150" t="s">
        <v>69</v>
      </c>
      <c r="E26" s="242">
        <v>39121</v>
      </c>
      <c r="F26" s="132"/>
      <c r="G26" s="35" t="s">
        <v>62</v>
      </c>
      <c r="H26" s="127"/>
      <c r="I26" s="127"/>
      <c r="J26" s="127"/>
      <c r="K26" s="127"/>
      <c r="L26" s="127"/>
      <c r="M26" s="128"/>
      <c r="N26" s="171"/>
      <c r="O26" s="174"/>
      <c r="P26" s="237"/>
      <c r="U26" s="247"/>
      <c r="W26" s="78"/>
      <c r="X26" s="78"/>
      <c r="Y26" s="78"/>
      <c r="Z26" s="78"/>
      <c r="AA26" s="78"/>
      <c r="AB26" s="78"/>
    </row>
    <row r="27" spans="1:29" ht="22.5" customHeight="1" x14ac:dyDescent="0.2">
      <c r="A27" s="172">
        <v>2</v>
      </c>
      <c r="B27" s="98">
        <v>51</v>
      </c>
      <c r="C27" s="237">
        <f>IF(ISBLANK($B27),"",VLOOKUP($B27,[1]список!$B$1:$G$643,6,0))</f>
        <v>10137270845</v>
      </c>
      <c r="D27" s="79" t="s">
        <v>70</v>
      </c>
      <c r="E27" s="241">
        <v>39844</v>
      </c>
      <c r="F27" s="130"/>
      <c r="G27" s="89" t="s">
        <v>62</v>
      </c>
      <c r="H27" s="249">
        <v>8.4068287037037043E-4</v>
      </c>
      <c r="I27" s="249">
        <v>7.9612268518518519E-4</v>
      </c>
      <c r="J27" s="249">
        <v>8.0829861111111098E-4</v>
      </c>
      <c r="K27" s="250">
        <v>8.1840277777777781E-4</v>
      </c>
      <c r="L27" s="251">
        <v>3.2634953703703702E-3</v>
      </c>
      <c r="M27" s="252">
        <f>4/(HOUR(L27)+MINUTE(L27)/60+SECOND(L27)/3600)</f>
        <v>51.063829787234042</v>
      </c>
      <c r="N27" s="170" t="s">
        <v>50</v>
      </c>
      <c r="O27" s="172" t="s">
        <v>60</v>
      </c>
      <c r="P27" s="237"/>
      <c r="Q27" s="244"/>
      <c r="R27" s="244"/>
      <c r="S27" s="244"/>
      <c r="T27" s="248"/>
      <c r="U27" s="246"/>
      <c r="V27" s="247"/>
      <c r="W27" s="78"/>
      <c r="X27" s="78"/>
      <c r="Y27" s="78"/>
      <c r="Z27" s="78"/>
      <c r="AA27" s="78"/>
      <c r="AB27" s="78"/>
    </row>
    <row r="28" spans="1:29" ht="22.5" customHeight="1" x14ac:dyDescent="0.2">
      <c r="A28" s="173"/>
      <c r="B28" s="98">
        <v>47</v>
      </c>
      <c r="C28" s="237">
        <f>IF(ISBLANK($B28),"",VLOOKUP($B28,[1]список!$B$1:$G$643,6,0))</f>
        <v>10125032576</v>
      </c>
      <c r="D28" s="79" t="s">
        <v>71</v>
      </c>
      <c r="E28" s="241">
        <v>39562</v>
      </c>
      <c r="F28" s="131"/>
      <c r="G28" s="34" t="s">
        <v>62</v>
      </c>
      <c r="H28" s="67"/>
      <c r="I28" s="67"/>
      <c r="J28" s="67"/>
      <c r="K28" s="67"/>
      <c r="L28" s="67"/>
      <c r="M28" s="166"/>
      <c r="N28" s="170"/>
      <c r="O28" s="173"/>
      <c r="P28" s="237"/>
      <c r="R28" s="245"/>
      <c r="S28" s="245"/>
      <c r="T28" s="245"/>
      <c r="U28" s="247"/>
      <c r="W28" s="78"/>
      <c r="X28" s="78"/>
      <c r="Y28" s="78"/>
      <c r="Z28" s="78"/>
      <c r="AA28" s="78"/>
      <c r="AB28" s="78"/>
    </row>
    <row r="29" spans="1:29" ht="22.5" customHeight="1" x14ac:dyDescent="0.2">
      <c r="A29" s="173"/>
      <c r="B29" s="98">
        <v>48</v>
      </c>
      <c r="C29" s="237">
        <f>IF(ISBLANK($B29),"",VLOOKUP($B29,[1]список!$B$1:$G$643,6,0))</f>
        <v>10124975487</v>
      </c>
      <c r="D29" s="79" t="s">
        <v>72</v>
      </c>
      <c r="E29" s="241">
        <v>39749</v>
      </c>
      <c r="F29" s="131"/>
      <c r="G29" s="34" t="s">
        <v>62</v>
      </c>
      <c r="H29" s="121"/>
      <c r="I29" s="67"/>
      <c r="J29" s="67"/>
      <c r="K29" s="67"/>
      <c r="L29" s="67"/>
      <c r="M29" s="129"/>
      <c r="N29" s="170"/>
      <c r="O29" s="173"/>
      <c r="P29" s="237"/>
      <c r="Q29" s="244"/>
      <c r="R29" s="244"/>
      <c r="S29" s="244"/>
      <c r="T29" s="245"/>
      <c r="U29" s="246"/>
      <c r="V29" s="247"/>
      <c r="W29" s="78"/>
      <c r="X29" s="78"/>
      <c r="Y29" s="78"/>
      <c r="Z29" s="78"/>
      <c r="AA29" s="78"/>
      <c r="AB29" s="78"/>
    </row>
    <row r="30" spans="1:29" ht="22.5" customHeight="1" thickBot="1" x14ac:dyDescent="0.25">
      <c r="A30" s="174"/>
      <c r="B30" s="154">
        <v>56</v>
      </c>
      <c r="C30" s="238">
        <f>IF(ISBLANK($B30),"",VLOOKUP($B30,[1]список!$B$1:$G$643,6,0))</f>
        <v>10117163856</v>
      </c>
      <c r="D30" s="150" t="s">
        <v>73</v>
      </c>
      <c r="E30" s="242">
        <v>40324</v>
      </c>
      <c r="F30" s="132"/>
      <c r="G30" s="35" t="s">
        <v>62</v>
      </c>
      <c r="H30" s="123"/>
      <c r="I30" s="123"/>
      <c r="J30" s="123"/>
      <c r="K30" s="124"/>
      <c r="L30" s="125"/>
      <c r="M30" s="94"/>
      <c r="N30" s="171"/>
      <c r="O30" s="174"/>
      <c r="P30" s="237"/>
      <c r="Q30" s="79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1:29" ht="22.5" customHeight="1" x14ac:dyDescent="0.2">
      <c r="A31" s="172">
        <v>3</v>
      </c>
      <c r="B31" s="98">
        <v>53</v>
      </c>
      <c r="C31" s="237">
        <f>IF(ISBLANK($B31),"",VLOOKUP($B31,[1]список!$B$1:$G$643,6,0))</f>
        <v>10127774848</v>
      </c>
      <c r="D31" s="79" t="s">
        <v>74</v>
      </c>
      <c r="E31" s="241">
        <v>39967</v>
      </c>
      <c r="F31" s="130"/>
      <c r="G31" s="89" t="s">
        <v>62</v>
      </c>
      <c r="H31" s="249">
        <v>8.4834490740740747E-4</v>
      </c>
      <c r="I31" s="249">
        <v>7.722453703703704E-4</v>
      </c>
      <c r="J31" s="249">
        <v>7.9315972222222223E-4</v>
      </c>
      <c r="K31" s="253">
        <v>8.0798611111111099E-4</v>
      </c>
      <c r="L31" s="251">
        <v>3.2217476851851851E-3</v>
      </c>
      <c r="M31" s="252">
        <f>4/(HOUR(L31)+MINUTE(L31)/60+SECOND(L31)/3600)</f>
        <v>51.798561151079141</v>
      </c>
      <c r="N31" s="170" t="s">
        <v>50</v>
      </c>
      <c r="O31" s="172" t="s">
        <v>60</v>
      </c>
      <c r="P31" s="237"/>
      <c r="Q31" s="79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1:29" ht="22.5" customHeight="1" x14ac:dyDescent="0.2">
      <c r="A32" s="173"/>
      <c r="B32" s="98">
        <v>54</v>
      </c>
      <c r="C32" s="237">
        <f>IF(ISBLANK($B32),"",VLOOKUP($B32,[1]список!$B$1:$G$643,6,0))</f>
        <v>10127617931</v>
      </c>
      <c r="D32" s="79" t="s">
        <v>75</v>
      </c>
      <c r="E32" s="241">
        <v>39814</v>
      </c>
      <c r="F32" s="131"/>
      <c r="G32" s="34" t="s">
        <v>62</v>
      </c>
      <c r="H32" s="67"/>
      <c r="I32" s="67"/>
      <c r="J32" s="67"/>
      <c r="K32" s="67"/>
      <c r="L32" s="67"/>
      <c r="M32" s="166"/>
      <c r="N32" s="170"/>
      <c r="O32" s="173"/>
      <c r="P32" s="237"/>
      <c r="Q32" s="79"/>
      <c r="V32" s="78"/>
      <c r="W32" s="78"/>
      <c r="X32" s="78"/>
      <c r="Y32" s="78"/>
      <c r="Z32" s="78"/>
      <c r="AA32" s="78"/>
      <c r="AB32" s="67"/>
      <c r="AC32" s="67"/>
    </row>
    <row r="33" spans="1:28" ht="22.5" customHeight="1" x14ac:dyDescent="0.2">
      <c r="A33" s="173"/>
      <c r="B33" s="98">
        <v>49</v>
      </c>
      <c r="C33" s="237">
        <f>IF(ISBLANK($B33),"",VLOOKUP($B33,[1]список!$B$1:$G$643,6,0))</f>
        <v>10137268320</v>
      </c>
      <c r="D33" s="79" t="s">
        <v>76</v>
      </c>
      <c r="E33" s="241">
        <v>39488</v>
      </c>
      <c r="F33" s="131"/>
      <c r="G33" s="34" t="s">
        <v>62</v>
      </c>
      <c r="H33" s="119"/>
      <c r="I33" s="67"/>
      <c r="J33" s="67"/>
      <c r="K33" s="67"/>
      <c r="L33" s="67"/>
      <c r="M33" s="165"/>
      <c r="N33" s="170"/>
      <c r="O33" s="173"/>
      <c r="P33" s="237"/>
      <c r="Q33" s="79"/>
      <c r="V33" s="78"/>
      <c r="W33" s="78"/>
      <c r="X33" s="78"/>
      <c r="Y33" s="78"/>
      <c r="Z33" s="78"/>
      <c r="AA33" s="78"/>
      <c r="AB33" s="243"/>
    </row>
    <row r="34" spans="1:28" ht="22.5" customHeight="1" thickBot="1" x14ac:dyDescent="0.25">
      <c r="A34" s="174"/>
      <c r="B34" s="154">
        <v>52</v>
      </c>
      <c r="C34" s="238">
        <f>IF(ISBLANK($B34),"",VLOOKUP($B34,[1]список!$B$1:$G$643,6,0))</f>
        <v>10137271047</v>
      </c>
      <c r="D34" s="150" t="s">
        <v>77</v>
      </c>
      <c r="E34" s="242">
        <v>40018</v>
      </c>
      <c r="F34" s="239"/>
      <c r="G34" s="35" t="s">
        <v>62</v>
      </c>
      <c r="H34" s="102"/>
      <c r="I34" s="93"/>
      <c r="J34" s="93"/>
      <c r="K34" s="93"/>
      <c r="L34" s="93"/>
      <c r="M34" s="126"/>
      <c r="N34" s="171"/>
      <c r="O34" s="174"/>
      <c r="P34" s="237"/>
      <c r="Q34" s="79"/>
      <c r="V34" s="78"/>
      <c r="W34" s="78"/>
      <c r="X34" s="78"/>
      <c r="Y34" s="78"/>
      <c r="Z34" s="78"/>
      <c r="AA34" s="78"/>
      <c r="AB34" s="78"/>
    </row>
    <row r="35" spans="1:28" ht="22.5" hidden="1" customHeight="1" x14ac:dyDescent="0.25">
      <c r="A35" s="172">
        <v>4</v>
      </c>
      <c r="B35" s="98"/>
      <c r="C35" s="83"/>
      <c r="D35" s="79"/>
      <c r="E35" s="96"/>
      <c r="F35" s="133"/>
      <c r="G35" s="89" t="s">
        <v>62</v>
      </c>
      <c r="H35" s="116"/>
      <c r="I35" s="120"/>
      <c r="J35" s="120"/>
      <c r="K35" s="120"/>
      <c r="L35" s="118"/>
      <c r="M35" s="129"/>
      <c r="N35" s="170"/>
      <c r="O35" s="172"/>
      <c r="P35" s="237"/>
      <c r="Q35" s="79"/>
    </row>
    <row r="36" spans="1:28" ht="22.5" hidden="1" customHeight="1" x14ac:dyDescent="0.2">
      <c r="A36" s="173"/>
      <c r="B36" s="98"/>
      <c r="C36" s="83"/>
      <c r="D36" s="79"/>
      <c r="E36" s="96"/>
      <c r="F36" s="131"/>
      <c r="G36" s="34" t="s">
        <v>62</v>
      </c>
      <c r="I36" s="159"/>
      <c r="J36" s="67"/>
      <c r="K36" s="101"/>
      <c r="L36" s="156"/>
      <c r="N36" s="170"/>
      <c r="O36" s="173"/>
      <c r="P36" s="237"/>
      <c r="Q36" s="79"/>
    </row>
    <row r="37" spans="1:28" ht="22.5" hidden="1" customHeight="1" x14ac:dyDescent="0.2">
      <c r="A37" s="173"/>
      <c r="B37" s="98"/>
      <c r="C37" s="83"/>
      <c r="D37" s="79"/>
      <c r="E37" s="96"/>
      <c r="F37" s="131"/>
      <c r="G37" s="34" t="s">
        <v>62</v>
      </c>
      <c r="H37" s="141"/>
      <c r="I37" s="157"/>
      <c r="J37" s="67"/>
      <c r="K37" s="158"/>
      <c r="L37" s="67"/>
      <c r="M37" s="165"/>
      <c r="N37" s="170"/>
      <c r="O37" s="173"/>
    </row>
    <row r="38" spans="1:28" ht="22.5" hidden="1" customHeight="1" thickBot="1" x14ac:dyDescent="0.25">
      <c r="A38" s="174"/>
      <c r="B38" s="154"/>
      <c r="C38" s="92"/>
      <c r="D38" s="150"/>
      <c r="E38" s="151"/>
      <c r="F38" s="132"/>
      <c r="G38" s="84" t="s">
        <v>62</v>
      </c>
      <c r="H38" s="102"/>
      <c r="I38" s="93"/>
      <c r="J38" s="93"/>
      <c r="K38" s="93"/>
      <c r="L38" s="93"/>
      <c r="M38" s="94"/>
      <c r="N38" s="171"/>
      <c r="O38" s="174"/>
    </row>
    <row r="39" spans="1:28" ht="22.5" hidden="1" customHeight="1" x14ac:dyDescent="0.2">
      <c r="A39" s="172">
        <v>5</v>
      </c>
      <c r="B39" s="140"/>
      <c r="C39" s="83"/>
      <c r="D39" s="79"/>
      <c r="E39" s="97"/>
      <c r="F39" s="130"/>
      <c r="G39" s="32" t="s">
        <v>62</v>
      </c>
      <c r="H39" s="142"/>
      <c r="I39" s="143"/>
      <c r="J39" s="143"/>
      <c r="K39" s="143"/>
      <c r="L39" s="144"/>
      <c r="M39" s="145"/>
      <c r="N39" s="169"/>
      <c r="O39" s="172"/>
    </row>
    <row r="40" spans="1:28" ht="22.5" hidden="1" customHeight="1" x14ac:dyDescent="0.2">
      <c r="A40" s="173"/>
      <c r="B40" s="140"/>
      <c r="C40" s="83"/>
      <c r="D40" s="79"/>
      <c r="E40" s="97"/>
      <c r="F40" s="131"/>
      <c r="G40" s="34" t="s">
        <v>62</v>
      </c>
      <c r="H40" s="67"/>
      <c r="I40" s="67"/>
      <c r="J40" s="67"/>
      <c r="K40" s="67"/>
      <c r="L40" s="67"/>
      <c r="M40" s="166"/>
      <c r="N40" s="169"/>
      <c r="O40" s="173"/>
    </row>
    <row r="41" spans="1:28" ht="22.5" hidden="1" customHeight="1" x14ac:dyDescent="0.2">
      <c r="A41" s="173"/>
      <c r="B41" s="140"/>
      <c r="C41" s="83"/>
      <c r="D41" s="79"/>
      <c r="E41" s="97"/>
      <c r="F41" s="131"/>
      <c r="G41" s="34" t="s">
        <v>62</v>
      </c>
      <c r="H41" s="119"/>
      <c r="I41" s="67"/>
      <c r="J41" s="67"/>
      <c r="K41" s="67"/>
      <c r="L41" s="67"/>
      <c r="M41" s="129"/>
      <c r="N41" s="169"/>
      <c r="O41" s="173"/>
    </row>
    <row r="42" spans="1:28" ht="22.5" hidden="1" customHeight="1" thickBot="1" x14ac:dyDescent="0.25">
      <c r="A42" s="174"/>
      <c r="B42" s="140"/>
      <c r="C42" s="92"/>
      <c r="D42" s="150"/>
      <c r="E42" s="152"/>
      <c r="F42" s="132"/>
      <c r="G42" s="35" t="s">
        <v>62</v>
      </c>
      <c r="H42" s="102"/>
      <c r="I42" s="93"/>
      <c r="J42" s="93"/>
      <c r="K42" s="93"/>
      <c r="L42" s="93"/>
      <c r="M42" s="146"/>
      <c r="N42" s="169"/>
      <c r="O42" s="174"/>
      <c r="R42" s="83"/>
      <c r="T42" s="1"/>
    </row>
    <row r="43" spans="1:28" ht="17.25" hidden="1" customHeight="1" x14ac:dyDescent="0.2">
      <c r="A43" s="172">
        <v>6</v>
      </c>
      <c r="B43" s="153"/>
      <c r="C43" s="83"/>
      <c r="D43" s="79"/>
      <c r="E43" s="96"/>
      <c r="F43" s="133"/>
      <c r="G43" s="89" t="s">
        <v>62</v>
      </c>
      <c r="H43" s="142"/>
      <c r="I43" s="143"/>
      <c r="J43" s="143"/>
      <c r="K43" s="143"/>
      <c r="L43" s="144"/>
      <c r="M43" s="160"/>
      <c r="N43" s="177"/>
      <c r="O43" s="181"/>
      <c r="R43" s="83"/>
      <c r="T43" s="1"/>
      <c r="V43" s="78"/>
    </row>
    <row r="44" spans="1:28" ht="17.25" hidden="1" customHeight="1" x14ac:dyDescent="0.2">
      <c r="A44" s="173"/>
      <c r="B44" s="140"/>
      <c r="C44" s="83"/>
      <c r="D44" s="79"/>
      <c r="E44" s="96"/>
      <c r="F44" s="131"/>
      <c r="G44" s="34" t="s">
        <v>62</v>
      </c>
      <c r="H44" s="67"/>
      <c r="I44" s="67"/>
      <c r="J44" s="67"/>
      <c r="K44" s="67"/>
      <c r="L44" s="67"/>
      <c r="M44" s="166"/>
      <c r="N44" s="178"/>
      <c r="O44" s="182"/>
      <c r="R44" s="83"/>
      <c r="T44" s="1"/>
    </row>
    <row r="45" spans="1:28" ht="17.25" hidden="1" customHeight="1" x14ac:dyDescent="0.2">
      <c r="A45" s="173"/>
      <c r="B45" s="140"/>
      <c r="C45" s="83"/>
      <c r="D45" s="79"/>
      <c r="E45" s="96"/>
      <c r="F45" s="131"/>
      <c r="G45" s="34" t="s">
        <v>62</v>
      </c>
      <c r="H45" s="119"/>
      <c r="I45" s="67"/>
      <c r="J45" s="67"/>
      <c r="K45" s="67"/>
      <c r="L45" s="67"/>
      <c r="M45" s="129"/>
      <c r="N45" s="178"/>
      <c r="O45" s="182"/>
      <c r="R45" s="83"/>
      <c r="T45" s="1"/>
    </row>
    <row r="46" spans="1:28" ht="17.25" hidden="1" customHeight="1" thickBot="1" x14ac:dyDescent="0.25">
      <c r="A46" s="174"/>
      <c r="B46" s="149"/>
      <c r="C46" s="92"/>
      <c r="D46" s="150"/>
      <c r="E46" s="151"/>
      <c r="F46" s="132"/>
      <c r="G46" s="34" t="s">
        <v>62</v>
      </c>
      <c r="H46" s="102"/>
      <c r="I46" s="93"/>
      <c r="J46" s="93"/>
      <c r="K46" s="93"/>
      <c r="L46" s="93"/>
      <c r="M46" s="94"/>
      <c r="N46" s="179"/>
      <c r="O46" s="183"/>
      <c r="R46" s="83"/>
      <c r="T46" s="1"/>
    </row>
    <row r="47" spans="1:28" ht="17.25" hidden="1" customHeight="1" thickBot="1" x14ac:dyDescent="0.25">
      <c r="A47" s="172">
        <v>7</v>
      </c>
      <c r="B47" s="100"/>
      <c r="C47" s="99"/>
      <c r="D47" s="85"/>
      <c r="E47" s="86"/>
      <c r="F47" s="133"/>
      <c r="G47" s="137"/>
      <c r="H47" s="103"/>
      <c r="I47" s="90"/>
      <c r="J47" s="90"/>
      <c r="K47" s="90"/>
      <c r="L47" s="90"/>
      <c r="M47" s="91"/>
      <c r="N47" s="178"/>
      <c r="O47" s="181" t="s">
        <v>61</v>
      </c>
      <c r="R47" s="83"/>
      <c r="T47" s="1"/>
    </row>
    <row r="48" spans="1:28" ht="17.25" hidden="1" customHeight="1" thickBot="1" x14ac:dyDescent="0.25">
      <c r="A48" s="173"/>
      <c r="B48" s="100"/>
      <c r="C48" s="139"/>
      <c r="D48" s="85"/>
      <c r="E48" s="86"/>
      <c r="F48" s="131"/>
      <c r="G48" s="136"/>
      <c r="H48" s="134"/>
      <c r="I48" s="67"/>
      <c r="J48" s="117"/>
      <c r="K48" s="117"/>
      <c r="L48" s="118"/>
      <c r="M48" s="180"/>
      <c r="N48" s="178"/>
      <c r="O48" s="182"/>
      <c r="R48" s="83"/>
      <c r="T48" s="1"/>
    </row>
    <row r="49" spans="1:22" ht="17.25" hidden="1" customHeight="1" thickBot="1" x14ac:dyDescent="0.25">
      <c r="A49" s="173"/>
      <c r="B49" s="100"/>
      <c r="C49" s="139"/>
      <c r="D49" s="85"/>
      <c r="E49" s="86"/>
      <c r="F49" s="131"/>
      <c r="G49" s="136"/>
      <c r="H49" s="135"/>
      <c r="I49" s="120"/>
      <c r="J49" s="120"/>
      <c r="K49" s="120"/>
      <c r="L49" s="67"/>
      <c r="M49" s="180"/>
      <c r="N49" s="178"/>
      <c r="O49" s="182"/>
      <c r="P49" s="78"/>
      <c r="Q49" s="97"/>
      <c r="R49" s="83"/>
      <c r="T49" s="1"/>
    </row>
    <row r="50" spans="1:22" ht="17.25" hidden="1" customHeight="1" thickBot="1" x14ac:dyDescent="0.25">
      <c r="A50" s="174"/>
      <c r="B50" s="100"/>
      <c r="C50" s="87"/>
      <c r="D50" s="85"/>
      <c r="E50" s="86"/>
      <c r="F50" s="132"/>
      <c r="G50" s="138"/>
      <c r="H50" s="102"/>
      <c r="I50" s="93"/>
      <c r="J50" s="93"/>
      <c r="K50" s="93"/>
      <c r="L50" s="93"/>
      <c r="M50" s="94"/>
      <c r="N50" s="179"/>
      <c r="O50" s="183"/>
      <c r="Q50" s="97"/>
      <c r="R50" s="83"/>
      <c r="T50" s="1"/>
    </row>
    <row r="51" spans="1:22" ht="15" hidden="1" customHeight="1" x14ac:dyDescent="0.2">
      <c r="A51" s="81"/>
      <c r="B51" s="36"/>
      <c r="C51" s="95"/>
      <c r="D51" s="37"/>
      <c r="E51" s="38"/>
      <c r="F51" s="36"/>
      <c r="G51" s="36"/>
      <c r="H51" s="109"/>
      <c r="I51" s="39"/>
      <c r="J51" s="39"/>
      <c r="K51" s="105"/>
      <c r="L51" s="111"/>
      <c r="M51" s="40"/>
      <c r="N51" s="113"/>
      <c r="O51" s="33" t="s">
        <v>61</v>
      </c>
      <c r="Q51" s="97"/>
      <c r="R51" s="83"/>
      <c r="T51" s="1"/>
    </row>
    <row r="52" spans="1:22" ht="15" hidden="1" customHeight="1" x14ac:dyDescent="0.2">
      <c r="A52" s="80">
        <v>2</v>
      </c>
      <c r="B52" s="41"/>
      <c r="C52" s="41"/>
      <c r="D52" s="42"/>
      <c r="E52" s="43"/>
      <c r="F52" s="41"/>
      <c r="G52" s="41"/>
      <c r="H52" s="110"/>
      <c r="I52" s="44"/>
      <c r="J52" s="44"/>
      <c r="K52" s="104"/>
      <c r="L52" s="44"/>
      <c r="M52" s="45"/>
      <c r="N52" s="114"/>
      <c r="O52" s="107"/>
      <c r="Q52" s="97"/>
      <c r="R52" s="83"/>
      <c r="T52" s="1"/>
    </row>
    <row r="53" spans="1:22" ht="15" hidden="1" customHeight="1" x14ac:dyDescent="0.2">
      <c r="A53" s="80">
        <v>2</v>
      </c>
      <c r="B53" s="41"/>
      <c r="C53" s="41"/>
      <c r="D53" s="42"/>
      <c r="E53" s="43"/>
      <c r="F53" s="41"/>
      <c r="G53" s="41"/>
      <c r="H53" s="110"/>
      <c r="I53" s="44"/>
      <c r="J53" s="44"/>
      <c r="K53" s="104"/>
      <c r="L53" s="44"/>
      <c r="M53" s="45"/>
      <c r="N53" s="114"/>
      <c r="O53" s="107"/>
      <c r="R53" s="83"/>
      <c r="T53" s="1"/>
      <c r="V53" s="101"/>
    </row>
    <row r="54" spans="1:22" ht="15" hidden="1" customHeight="1" thickBot="1" x14ac:dyDescent="0.25">
      <c r="A54" s="82">
        <v>2</v>
      </c>
      <c r="B54" s="46"/>
      <c r="C54" s="46"/>
      <c r="D54" s="47"/>
      <c r="E54" s="48"/>
      <c r="F54" s="46"/>
      <c r="G54" s="46"/>
      <c r="H54" s="49"/>
      <c r="I54" s="49"/>
      <c r="J54" s="49"/>
      <c r="K54" s="106"/>
      <c r="L54" s="44"/>
      <c r="M54" s="50"/>
      <c r="N54" s="115"/>
      <c r="O54" s="108"/>
      <c r="R54" s="83"/>
      <c r="T54" s="1"/>
    </row>
    <row r="55" spans="1:22" ht="16.5" thickBot="1" x14ac:dyDescent="0.25">
      <c r="A55" s="51"/>
      <c r="B55" s="52"/>
      <c r="C55" s="52"/>
      <c r="D55" s="53"/>
      <c r="E55" s="148"/>
      <c r="F55" s="54"/>
      <c r="G55" s="147"/>
      <c r="H55" s="55"/>
      <c r="I55" s="55"/>
      <c r="J55" s="55"/>
      <c r="K55" s="55"/>
      <c r="L55" s="112"/>
      <c r="M55" s="167"/>
      <c r="N55" s="56"/>
      <c r="O55" s="57"/>
      <c r="R55" s="83"/>
    </row>
    <row r="56" spans="1:22" ht="15.75" hidden="1" thickTop="1" x14ac:dyDescent="0.2">
      <c r="A56" s="228" t="s">
        <v>39</v>
      </c>
      <c r="B56" s="229"/>
      <c r="C56" s="229"/>
      <c r="D56" s="229"/>
      <c r="E56" s="59"/>
      <c r="F56" s="59"/>
      <c r="G56" s="59" t="s">
        <v>40</v>
      </c>
      <c r="H56" s="59"/>
      <c r="I56" s="59"/>
      <c r="J56" s="59"/>
      <c r="K56" s="59"/>
      <c r="L56" s="59"/>
      <c r="M56" s="58"/>
      <c r="N56" s="59"/>
      <c r="O56" s="60"/>
      <c r="R56" s="83"/>
      <c r="T56" s="20"/>
    </row>
    <row r="57" spans="1:22" hidden="1" x14ac:dyDescent="0.2">
      <c r="A57" s="61" t="s">
        <v>41</v>
      </c>
      <c r="B57" s="61"/>
      <c r="C57" s="62"/>
      <c r="D57" s="61"/>
      <c r="E57" s="63"/>
      <c r="F57" s="61"/>
      <c r="G57" s="64" t="s">
        <v>42</v>
      </c>
      <c r="H57" s="41">
        <v>3</v>
      </c>
      <c r="I57" s="65" t="s">
        <v>43</v>
      </c>
      <c r="J57" s="41">
        <f>COUNTIF(F13:F70,"ЗМС")</f>
        <v>0</v>
      </c>
      <c r="K57" s="66"/>
      <c r="L57" s="67"/>
      <c r="M57" s="88"/>
      <c r="N57" s="68"/>
      <c r="O57" s="42"/>
      <c r="R57" s="83"/>
      <c r="T57" s="20"/>
    </row>
    <row r="58" spans="1:22" hidden="1" x14ac:dyDescent="0.2">
      <c r="A58" s="61" t="s">
        <v>44</v>
      </c>
      <c r="B58" s="61"/>
      <c r="C58" s="69"/>
      <c r="D58" s="61"/>
      <c r="E58" s="63"/>
      <c r="F58" s="61"/>
      <c r="G58" s="70" t="s">
        <v>45</v>
      </c>
      <c r="H58" s="41">
        <v>5</v>
      </c>
      <c r="I58" s="65" t="s">
        <v>46</v>
      </c>
      <c r="J58" s="41">
        <f>COUNTIF(F13:F70,"МСМК")</f>
        <v>0</v>
      </c>
      <c r="K58" s="66"/>
      <c r="L58" s="67"/>
      <c r="M58" s="88"/>
      <c r="N58" s="68"/>
      <c r="O58" s="42"/>
      <c r="R58" s="83"/>
      <c r="T58" s="20"/>
    </row>
    <row r="59" spans="1:22" hidden="1" x14ac:dyDescent="0.2">
      <c r="A59" s="61"/>
      <c r="B59" s="61"/>
      <c r="C59" s="69"/>
      <c r="D59" s="61"/>
      <c r="E59" s="63"/>
      <c r="F59" s="61"/>
      <c r="G59" s="70" t="s">
        <v>47</v>
      </c>
      <c r="H59" s="41">
        <v>5</v>
      </c>
      <c r="I59" s="65" t="s">
        <v>48</v>
      </c>
      <c r="J59" s="41">
        <f>COUNTIF(F13:F70,"МС")</f>
        <v>0</v>
      </c>
      <c r="K59" s="66"/>
      <c r="L59" s="67"/>
      <c r="M59" s="88"/>
      <c r="N59" s="68"/>
      <c r="O59" s="42"/>
      <c r="T59" s="20"/>
    </row>
    <row r="60" spans="1:22" hidden="1" x14ac:dyDescent="0.2">
      <c r="A60" s="61"/>
      <c r="B60" s="61"/>
      <c r="C60" s="69"/>
      <c r="D60" s="61"/>
      <c r="E60" s="63"/>
      <c r="F60" s="61"/>
      <c r="G60" s="70" t="s">
        <v>49</v>
      </c>
      <c r="H60" s="41">
        <v>5</v>
      </c>
      <c r="I60" s="65" t="s">
        <v>50</v>
      </c>
      <c r="J60" s="41">
        <f>COUNTIF(F13:F70,"КМС")</f>
        <v>0</v>
      </c>
      <c r="K60" s="66"/>
      <c r="L60" s="67"/>
      <c r="M60" s="88"/>
      <c r="N60" s="68"/>
      <c r="O60" s="42"/>
    </row>
    <row r="61" spans="1:22" hidden="1" x14ac:dyDescent="0.2">
      <c r="A61" s="61"/>
      <c r="B61" s="61"/>
      <c r="C61" s="69"/>
      <c r="D61" s="61"/>
      <c r="E61" s="63"/>
      <c r="F61" s="61"/>
      <c r="G61" s="70" t="s">
        <v>51</v>
      </c>
      <c r="H61" s="41">
        <f>COUNTIF(B13:B70,"НФ")</f>
        <v>0</v>
      </c>
      <c r="I61" s="65" t="s">
        <v>52</v>
      </c>
      <c r="J61" s="41">
        <f>COUNTIF(F13:F70,"1 СР")</f>
        <v>0</v>
      </c>
      <c r="K61" s="66"/>
      <c r="L61" s="67"/>
      <c r="M61" s="88"/>
      <c r="N61" s="68"/>
      <c r="O61" s="42"/>
      <c r="T61" s="1"/>
    </row>
    <row r="62" spans="1:22" hidden="1" x14ac:dyDescent="0.2">
      <c r="A62" s="61"/>
      <c r="B62" s="61"/>
      <c r="C62" s="69"/>
      <c r="D62" s="61"/>
      <c r="E62" s="63"/>
      <c r="F62" s="61"/>
      <c r="G62" s="70" t="s">
        <v>53</v>
      </c>
      <c r="H62" s="41">
        <f>COUNTIF(B13:B70,"ДСКВ")</f>
        <v>0</v>
      </c>
      <c r="I62" s="71" t="s">
        <v>54</v>
      </c>
      <c r="J62" s="41">
        <f>COUNTIF(F13:F70,"2 СР")</f>
        <v>0</v>
      </c>
      <c r="K62" s="66"/>
      <c r="L62" s="67"/>
      <c r="M62" s="88"/>
      <c r="N62" s="68"/>
      <c r="O62" s="42"/>
      <c r="T62" s="1"/>
    </row>
    <row r="63" spans="1:22" hidden="1" x14ac:dyDescent="0.2">
      <c r="A63" s="61"/>
      <c r="B63" s="61"/>
      <c r="C63" s="69"/>
      <c r="D63" s="61"/>
      <c r="E63" s="63"/>
      <c r="F63" s="61"/>
      <c r="G63" s="70" t="s">
        <v>55</v>
      </c>
      <c r="H63" s="41">
        <f>COUNTIF(B13:B70,"НС")</f>
        <v>0</v>
      </c>
      <c r="I63" s="71" t="s">
        <v>56</v>
      </c>
      <c r="J63" s="41">
        <f>COUNTIF(F13:F70,"3 СР")</f>
        <v>0</v>
      </c>
      <c r="K63" s="66"/>
      <c r="L63" s="67"/>
      <c r="M63" s="88"/>
      <c r="N63" s="68"/>
      <c r="O63" s="42"/>
      <c r="T63" s="1"/>
    </row>
    <row r="64" spans="1:22" ht="15.75" thickTop="1" x14ac:dyDescent="0.2">
      <c r="A64" s="206"/>
      <c r="B64" s="207"/>
      <c r="C64" s="207"/>
      <c r="D64" s="207"/>
      <c r="E64" s="207" t="s">
        <v>57</v>
      </c>
      <c r="F64" s="207"/>
      <c r="G64" s="207"/>
      <c r="H64" s="207" t="s">
        <v>58</v>
      </c>
      <c r="I64" s="207"/>
      <c r="J64" s="207"/>
      <c r="K64" s="207"/>
      <c r="L64" s="207"/>
      <c r="M64" s="207" t="s">
        <v>59</v>
      </c>
      <c r="N64" s="207"/>
      <c r="O64" s="212"/>
      <c r="T64" s="1"/>
    </row>
    <row r="65" spans="1:20" x14ac:dyDescent="0.2">
      <c r="A65" s="230"/>
      <c r="B65" s="231"/>
      <c r="C65" s="231"/>
      <c r="D65" s="231"/>
      <c r="E65" s="231"/>
      <c r="F65" s="232"/>
      <c r="G65" s="232"/>
      <c r="H65" s="232"/>
      <c r="I65" s="232"/>
      <c r="J65" s="232"/>
      <c r="K65" s="232"/>
      <c r="L65" s="232"/>
      <c r="M65" s="232"/>
      <c r="N65" s="232"/>
      <c r="O65" s="233"/>
    </row>
    <row r="66" spans="1:20" x14ac:dyDescent="0.2">
      <c r="A66" s="72"/>
      <c r="B66" s="73"/>
      <c r="C66" s="73"/>
      <c r="D66" s="73"/>
      <c r="E66" s="74"/>
      <c r="F66" s="73"/>
      <c r="G66" s="73"/>
      <c r="H66" s="75"/>
      <c r="I66" s="75"/>
      <c r="J66" s="75"/>
      <c r="K66" s="75"/>
      <c r="L66" s="75"/>
      <c r="M66" s="73"/>
      <c r="N66" s="73"/>
      <c r="O66" s="76"/>
      <c r="T66" s="20"/>
    </row>
    <row r="67" spans="1:20" x14ac:dyDescent="0.2">
      <c r="A67" s="72"/>
      <c r="B67" s="73"/>
      <c r="C67" s="73"/>
      <c r="D67" s="73"/>
      <c r="E67" s="74"/>
      <c r="F67" s="73"/>
      <c r="G67" s="73"/>
      <c r="H67" s="75"/>
      <c r="I67" s="75"/>
      <c r="J67" s="75"/>
      <c r="K67" s="75"/>
      <c r="L67" s="75"/>
      <c r="M67" s="73"/>
      <c r="N67" s="73"/>
      <c r="O67" s="76"/>
      <c r="T67" s="20"/>
    </row>
    <row r="68" spans="1:20" x14ac:dyDescent="0.2">
      <c r="A68" s="72"/>
      <c r="B68" s="73"/>
      <c r="C68" s="73"/>
      <c r="D68" s="73"/>
      <c r="E68" s="74"/>
      <c r="F68" s="73"/>
      <c r="G68" s="73"/>
      <c r="H68" s="75"/>
      <c r="I68" s="75"/>
      <c r="J68" s="75"/>
      <c r="K68" s="75"/>
      <c r="L68" s="75"/>
      <c r="M68" s="73"/>
      <c r="N68" s="73"/>
      <c r="O68" s="76"/>
      <c r="T68" s="20"/>
    </row>
    <row r="69" spans="1:20" x14ac:dyDescent="0.2">
      <c r="A69" s="72"/>
      <c r="B69" s="73"/>
      <c r="C69" s="73"/>
      <c r="D69" s="73"/>
      <c r="E69" s="74"/>
      <c r="F69" s="73"/>
      <c r="G69" s="73"/>
      <c r="H69" s="75"/>
      <c r="I69" s="75"/>
      <c r="J69" s="75"/>
      <c r="K69" s="75"/>
      <c r="L69" s="75"/>
      <c r="M69" s="168"/>
      <c r="N69" s="77"/>
      <c r="O69" s="76"/>
      <c r="T69" s="20"/>
    </row>
    <row r="70" spans="1:20" ht="13.5" thickBot="1" x14ac:dyDescent="0.25">
      <c r="A70" s="234" t="s">
        <v>5</v>
      </c>
      <c r="B70" s="235"/>
      <c r="C70" s="235"/>
      <c r="D70" s="235"/>
      <c r="E70" s="235" t="str">
        <f>G17</f>
        <v>Соловьев Г.Н. (ВК, Санкт-Петербург)</v>
      </c>
      <c r="F70" s="235"/>
      <c r="G70" s="235"/>
      <c r="H70" s="235" t="str">
        <f>G18</f>
        <v>Михайлова И.Н. (ВК, Санкт-Петербург)</v>
      </c>
      <c r="I70" s="235"/>
      <c r="J70" s="235"/>
      <c r="K70" s="235"/>
      <c r="L70" s="235"/>
      <c r="M70" s="235" t="str">
        <f>G19</f>
        <v>Валова А.С. (ВК, Санкт-Петербург)</v>
      </c>
      <c r="N70" s="235"/>
      <c r="O70" s="236"/>
    </row>
    <row r="71" spans="1:20" ht="13.5" thickTop="1" x14ac:dyDescent="0.2">
      <c r="T71" s="20"/>
    </row>
    <row r="72" spans="1:20" x14ac:dyDescent="0.2">
      <c r="T72" s="20"/>
    </row>
    <row r="73" spans="1:20" x14ac:dyDescent="0.2">
      <c r="T73" s="20"/>
    </row>
    <row r="74" spans="1:20" x14ac:dyDescent="0.2">
      <c r="T74" s="20"/>
    </row>
    <row r="75" spans="1:20" x14ac:dyDescent="0.2">
      <c r="T75" s="20"/>
    </row>
    <row r="77" spans="1:20" x14ac:dyDescent="0.2">
      <c r="T77" s="20"/>
    </row>
    <row r="78" spans="1:20" x14ac:dyDescent="0.2">
      <c r="T78" s="20"/>
    </row>
    <row r="79" spans="1:20" x14ac:dyDescent="0.2">
      <c r="T79" s="20"/>
    </row>
    <row r="80" spans="1:20" x14ac:dyDescent="0.2">
      <c r="T80" s="20"/>
    </row>
    <row r="81" spans="20:20" x14ac:dyDescent="0.2">
      <c r="T81" s="20"/>
    </row>
    <row r="83" spans="20:20" x14ac:dyDescent="0.2">
      <c r="T83" s="1"/>
    </row>
    <row r="84" spans="20:20" x14ac:dyDescent="0.2">
      <c r="T84" s="20"/>
    </row>
    <row r="85" spans="20:20" x14ac:dyDescent="0.2">
      <c r="T85" s="20"/>
    </row>
    <row r="86" spans="20:20" x14ac:dyDescent="0.2">
      <c r="T86" s="1"/>
    </row>
    <row r="87" spans="20:20" x14ac:dyDescent="0.2">
      <c r="T87" s="1"/>
    </row>
    <row r="88" spans="20:20" x14ac:dyDescent="0.2">
      <c r="T88" s="78"/>
    </row>
    <row r="89" spans="20:20" x14ac:dyDescent="0.2">
      <c r="T89" s="20"/>
    </row>
    <row r="90" spans="20:20" x14ac:dyDescent="0.2">
      <c r="T90" s="20"/>
    </row>
  </sheetData>
  <mergeCells count="64">
    <mergeCell ref="A65:E65"/>
    <mergeCell ref="F65:O65"/>
    <mergeCell ref="A70:D70"/>
    <mergeCell ref="E70:G70"/>
    <mergeCell ref="H70:L70"/>
    <mergeCell ref="M70:O70"/>
    <mergeCell ref="L21:L22"/>
    <mergeCell ref="M21:M22"/>
    <mergeCell ref="N21:N22"/>
    <mergeCell ref="O21:O22"/>
    <mergeCell ref="A56:D56"/>
    <mergeCell ref="A15:G15"/>
    <mergeCell ref="H15:O15"/>
    <mergeCell ref="H16:O16"/>
    <mergeCell ref="A64:D64"/>
    <mergeCell ref="E64:G64"/>
    <mergeCell ref="H64:L64"/>
    <mergeCell ref="M64:O64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A1:O1"/>
    <mergeCell ref="A2:O2"/>
    <mergeCell ref="A3:O3"/>
    <mergeCell ref="A4:O4"/>
    <mergeCell ref="A5:O5"/>
    <mergeCell ref="N39:N42"/>
    <mergeCell ref="N43:N46"/>
    <mergeCell ref="N47:N50"/>
    <mergeCell ref="M48:M49"/>
    <mergeCell ref="O47:O50"/>
    <mergeCell ref="O43:O46"/>
    <mergeCell ref="O39:O42"/>
    <mergeCell ref="A47:A50"/>
    <mergeCell ref="A43:A46"/>
    <mergeCell ref="A39:A42"/>
    <mergeCell ref="A35:A38"/>
    <mergeCell ref="A31:A34"/>
    <mergeCell ref="N35:N38"/>
    <mergeCell ref="O35:O38"/>
    <mergeCell ref="O31:O34"/>
    <mergeCell ref="O27:O30"/>
    <mergeCell ref="A6:O6"/>
    <mergeCell ref="A23:A26"/>
    <mergeCell ref="A27:A30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N23:N26"/>
    <mergeCell ref="N27:N30"/>
    <mergeCell ref="N31:N34"/>
    <mergeCell ref="O23:O26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2023-06-08T16:10:49Z</dcterms:created>
  <dcterms:modified xsi:type="dcterms:W3CDTF">2023-10-24T06:19:17Z</dcterms:modified>
</cp:coreProperties>
</file>