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отсечек'!$A$1:$L$46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46" i="2" l="1"/>
  <c r="J28" i="2" l="1"/>
  <c r="J27" i="2"/>
  <c r="J26" i="2"/>
  <c r="J25" i="2"/>
  <c r="J24" i="2"/>
  <c r="I26" i="2"/>
  <c r="I25" i="2"/>
  <c r="I24" i="2"/>
  <c r="H38" i="2" l="1"/>
  <c r="H37" i="2"/>
  <c r="H36" i="2"/>
  <c r="H35" i="2"/>
  <c r="H34" i="2"/>
  <c r="L35" i="2"/>
  <c r="L34" i="2"/>
  <c r="L33" i="2"/>
  <c r="L32" i="2"/>
  <c r="L31" i="2"/>
  <c r="L36" i="2"/>
  <c r="L37" i="2"/>
  <c r="H46" i="2"/>
  <c r="E46" i="2"/>
  <c r="H33" i="2" l="1"/>
  <c r="H32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<sst xmlns="http://schemas.openxmlformats.org/spreadsheetml/2006/main" count="329" uniqueCount="225">
  <si>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</si>
  <si>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</si>
  <si>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</si>
  <si>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</si>
  <si>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</si>
  <si>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</si>
  <si>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</si>
  <si>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</si>
  <si>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</si>
  <si>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</si>
  <si>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</si>
  <si>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</si>
  <si>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</si>
  <si>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</si>
  <si>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</si>
  <si>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</si>
  <si>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</si>
  <si>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</si>
  <si>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</si>
  <si>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</si>
  <si>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</si>
  <si>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</si>
  <si>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</si>
  <si>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</si>
  <si>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</si>
  <si>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</si>
  <si>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</si>
  <si>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</si>
  <si>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</si>
  <si>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</si>
  <si>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</si>
  <si>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</si>
  <si>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</si>
  <si>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</si>
  <si>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</si>
  <si>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</si>
  <si>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</si>
  <si>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</si>
  <si>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</si>
  <si>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</si>
  <si>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</si>
  <si>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</si>
  <si>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</si>
  <si>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</si>
  <si>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</si>
  <si>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</si>
  <si>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</si>
  <si>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</si>
  <si>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</si>
  <si>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</si>
  <si>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</si>
  <si>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</si>
  <si>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</si>
  <si>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</si>
  <si>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</si>
  <si>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</si>
  <si>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</si>
  <si>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</si>
  <si>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</si>
  <si>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</si>
  <si>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</si>
  <si>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</si>
  <si>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</si>
  <si>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</si>
  <si>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</si>
  <si>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</si>
  <si>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</si>
  <si>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</si>
  <si>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</si>
  <si>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</si>
  <si>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</si>
  <si>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</si>
  <si>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</si>
  <si>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</si>
  <si>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</si>
  <si>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</si>
  <si>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</si>
  <si>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</si>
  <si>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</si>
  <si>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</si>
  <si>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</si>
  <si>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</si>
  <si>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</si>
  <si>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</si>
  <si>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</si>
  <si>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</si>
  <si>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</si>
  <si>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</si>
  <si>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</si>
  <si>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</si>
  <si>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</si>
  <si>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</si>
  <si>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</si>
  <si>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</si>
  <si>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</si>
  <si>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</si>
  <si>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</si>
  <si>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</si>
  <si>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</si>
  <si>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</si>
  <si>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</si>
  <si>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</si>
  <si>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</si>
  <si>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</si>
  <si>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</si>
  <si>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</si>
  <si>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</si>
  <si>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</si>
  <si>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</si>
  <si>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</si>
  <si>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</si>
  <si>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</si>
  <si>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</si>
  <si>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</si>
  <si>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</si>
  <si>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</si>
  <si>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</si>
  <si>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</si>
  <si>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</si>
  <si>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</si>
  <si>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</si>
  <si>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</si>
  <si>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</si>
  <si>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</si>
  <si>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</si>
  <si>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</si>
  <si>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</si>
  <si>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</si>
  <si>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</si>
  <si>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</si>
  <si>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</si>
  <si>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</si>
  <si>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</si>
  <si>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</si>
  <si>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</si>
  <si>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</si>
  <si>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</si>
  <si>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</si>
  <si>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</si>
  <si>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</si>
  <si>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</si>
  <si>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</si>
  <si>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</si>
  <si>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</si>
  <si>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</si>
  <si>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</si>
  <si>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</si>
  <si>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</si>
  <si>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</si>
  <si>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</si>
  <si>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</si>
  <si>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</si>
  <si>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</si>
  <si>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</si>
  <si>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</si>
  <si>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</si>
  <si>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</si>
  <si>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</si>
  <si>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</si>
  <si>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</si>
  <si>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</si>
  <si>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</si>
  <si>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</si>
  <si>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</si>
  <si>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</si>
  <si>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</si>
  <si>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</si>
  <si>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</si>
  <si>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</si>
  <si>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</si>
  <si>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</si>
  <si>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</si>
  <si>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</si>
  <si>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</si>
  <si>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</si>
  <si>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</si>
  <si>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</si>
  <si>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</si>
  <si>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</si>
  <si>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</si>
  <si>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</si>
  <si>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</si>
  <si>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</si>
  <si>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</si>
  <si>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</si>
  <si>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</si>
  <si>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</si>
  <si>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</si>
  <si>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</si>
  <si>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</si>
  <si>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</si>
  <si>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Осадки: ясно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</si>
  <si>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</si>
  <si>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</si>
  <si>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</si>
  <si>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 сентября 2021 года</t>
    </r>
  </si>
  <si>
    <t>№ ЕКП 2021: 33281</t>
  </si>
  <si>
    <t>ЖЕРЕБЦОВА М.С. (ВК, г. ЧИТА)</t>
  </si>
  <si>
    <t>КЛЮЧНИКОВА О.А. (ВК, г. ЧИТА)</t>
  </si>
  <si>
    <t>СТАРОДУБЦЕВ А. Ю. (ВК, г. ХАБАРОВСК)</t>
  </si>
  <si>
    <t>НАЗВАНИЕ ТРАССЫ / РЕГ. НОМЕР: с. В.Чита-с.Шишкино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</si>
  <si>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30м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</si>
  <si>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00м</t>
    </r>
  </si>
  <si>
    <t>Иркутская область</t>
  </si>
  <si>
    <t>Забайкальский край</t>
  </si>
  <si>
    <t>СУДЬЯ НА ФИНИШЕ</t>
  </si>
  <si>
    <t>Температура: +10+15</t>
  </si>
  <si>
    <t>Влажность: 50%</t>
  </si>
  <si>
    <t xml:space="preserve">Ветер: </t>
  </si>
  <si>
    <t>Юниоры 17-18 лет</t>
  </si>
  <si>
    <t>15,0 км/1</t>
  </si>
  <si>
    <t>ЖУРАВЛЕВ Иван</t>
  </si>
  <si>
    <t>02.12.2003</t>
  </si>
  <si>
    <t>ЩЕЛЧКОВ Александр</t>
  </si>
  <si>
    <t>18.07.2003</t>
  </si>
  <si>
    <t>СИЛИВАНОВ Иван</t>
  </si>
  <si>
    <t>09.06.2004</t>
  </si>
  <si>
    <t>АСТАШЕНКО Роман</t>
  </si>
  <si>
    <t>04.01.2003</t>
  </si>
  <si>
    <t>НС</t>
  </si>
  <si>
    <t>КОЛЕСНИКОВ Денис</t>
  </si>
  <si>
    <t>03.03.2004</t>
  </si>
  <si>
    <t>МИЩЕНКОВ Владислав</t>
  </si>
  <si>
    <t>19.01.2003</t>
  </si>
  <si>
    <t>Хабаровский край, Забайкальский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</si>
</sst>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.00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3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6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166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165" fontId="3" fillId="0" borderId="27" xfId="4" applyNumberFormat="1" applyFont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4" fontId="3" fillId="0" borderId="44" xfId="4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10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  <xdr:oneCellAnchor>
    <xdr:from>
      <xdr:col>5</xdr:col>
      <xdr:colOff>52916</xdr:colOff>
      <xdr:row>40</xdr:row>
      <xdr:rowOff>31751</xdr:rowOff>
    </xdr:from>
    <xdr:ext cx="1307165" cy="427568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074583" y="9334501"/>
          <a:ext cx="1307165" cy="427568"/>
        </a:xfrm>
        <a:prstGeom prst="rect">
          <a:avLst/>
        </a:prstGeom>
      </xdr:spPr>
    </xdr:pic>
    <xdr:clientData/>
  </xdr:oneCellAnchor>
  <xdr:oneCellAnchor>
    <xdr:from>
      <xdr:col>7</xdr:col>
      <xdr:colOff>465667</xdr:colOff>
      <xdr:row>40</xdr:row>
      <xdr:rowOff>42333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6307667" y="9345083"/>
          <a:ext cx="1213424" cy="412750"/>
        </a:xfrm>
        <a:prstGeom prst="rect">
          <a:avLst/>
        </a:prstGeom>
      </xdr:spPr>
    </xdr:pic>
    <xdr:clientData/>
  </xdr:oneCellAnchor>
  <xdr:oneCellAnchor>
    <xdr:from>
      <xdr:col>10</xdr:col>
      <xdr:colOff>264583</xdr:colOff>
      <xdr:row>40</xdr:row>
      <xdr:rowOff>74083</xdr:rowOff>
    </xdr:from>
    <xdr:ext cx="748393" cy="381000"/>
    <xdr:pic>
      <xdr:nvPicPr>
        <xdr:cNvPr id="11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8646583" y="9376833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0" t="s">
        <v>37</v>
      </c>
      <c r="B1" s="190"/>
      <c r="C1" s="190"/>
      <c r="D1" s="190"/>
      <c r="E1" s="190"/>
      <c r="F1" s="190"/>
      <c r="G1" s="190"/>
    </row>
    <row r="2" spans="1:9" ht="15.75" customHeight="1" x14ac:dyDescent="0.2">
      <c r="A2" s="191" t="s">
        <v>60</v>
      </c>
      <c r="B2" s="191"/>
      <c r="C2" s="191"/>
      <c r="D2" s="191"/>
      <c r="E2" s="191"/>
      <c r="F2" s="191"/>
      <c r="G2" s="191"/>
    </row>
    <row r="3" spans="1:9" ht="21" x14ac:dyDescent="0.2">
      <c r="A3" s="190" t="s">
        <v>38</v>
      </c>
      <c r="B3" s="190"/>
      <c r="C3" s="190"/>
      <c r="D3" s="190"/>
      <c r="E3" s="190"/>
      <c r="F3" s="190"/>
      <c r="G3" s="190"/>
    </row>
    <row r="4" spans="1:9" ht="21" x14ac:dyDescent="0.2">
      <c r="A4" s="190" t="s">
        <v>54</v>
      </c>
      <c r="B4" s="190"/>
      <c r="C4" s="190"/>
      <c r="D4" s="190"/>
      <c r="E4" s="190"/>
      <c r="F4" s="190"/>
      <c r="G4" s="190"/>
    </row>
    <row r="5" spans="1:9" s="2" customFormat="1" ht="28.5" x14ac:dyDescent="0.2">
      <c r="A5" s="192" t="s">
        <v>25</v>
      </c>
      <c r="B5" s="192"/>
      <c r="C5" s="192"/>
      <c r="D5" s="192"/>
      <c r="E5" s="192"/>
      <c r="F5" s="192"/>
      <c r="G5" s="192"/>
      <c r="I5" s="3"/>
    </row>
    <row r="6" spans="1:9" s="2" customFormat="1" ht="18" customHeight="1" thickBot="1" x14ac:dyDescent="0.25">
      <c r="A6" s="182" t="s">
        <v>40</v>
      </c>
      <c r="B6" s="182"/>
      <c r="C6" s="182"/>
      <c r="D6" s="182"/>
      <c r="E6" s="182"/>
      <c r="F6" s="182"/>
      <c r="G6" s="182"/>
    </row>
    <row r="7" spans="1:9" ht="18" customHeight="1" thickTop="1" x14ac:dyDescent="0.2">
      <c r="A7" s="183" t="s">
        <v>0</v>
      </c>
      <c r="B7" s="184"/>
      <c r="C7" s="184"/>
      <c r="D7" s="184"/>
      <c r="E7" s="184"/>
      <c r="F7" s="184"/>
      <c r="G7" s="185"/>
    </row>
    <row r="8" spans="1:9" ht="18" customHeight="1" x14ac:dyDescent="0.2">
      <c r="A8" s="186" t="s">
        <v>1</v>
      </c>
      <c r="B8" s="187"/>
      <c r="C8" s="187"/>
      <c r="D8" s="187"/>
      <c r="E8" s="187"/>
      <c r="F8" s="187"/>
      <c r="G8" s="188"/>
    </row>
    <row r="9" spans="1:9" ht="19.5" customHeight="1" x14ac:dyDescent="0.2">
      <c r="A9" s="186" t="s">
        <v>2</v>
      </c>
      <c r="B9" s="187"/>
      <c r="C9" s="187"/>
      <c r="D9" s="187"/>
      <c r="E9" s="187"/>
      <c r="F9" s="187"/>
      <c r="G9" s="188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9" t="s">
        <v>27</v>
      </c>
      <c r="E11" s="189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5" t="s">
        <v>26</v>
      </c>
      <c r="B18" s="197" t="s">
        <v>19</v>
      </c>
      <c r="C18" s="197" t="s">
        <v>20</v>
      </c>
      <c r="D18" s="199" t="s">
        <v>21</v>
      </c>
      <c r="E18" s="197" t="s">
        <v>22</v>
      </c>
      <c r="F18" s="197" t="s">
        <v>29</v>
      </c>
      <c r="G18" s="193" t="s">
        <v>23</v>
      </c>
    </row>
    <row r="19" spans="1:13" s="36" customFormat="1" ht="22.5" customHeight="1" x14ac:dyDescent="0.2">
      <c r="A19" s="196"/>
      <c r="B19" s="198"/>
      <c r="C19" s="198"/>
      <c r="D19" s="200"/>
      <c r="E19" s="198"/>
      <c r="F19" s="201"/>
      <c r="G19" s="194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0.3401150112275978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0.6204920699854769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0.24790582403308437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0.39499315723155515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0.42370164034641633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0.89955187997368602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4.8695194690895116E-2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0.88504664370912056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0.84737990355340731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0.8704403779203832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0.94306833131988943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0.37814571932200636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0.9165296399037246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0.51325727324285531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0.50461182788127346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0.93034769098231096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0.27385771115126822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5.9683188180211677E-2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0.42791241528975588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0.87343860436108667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0.66067279648407906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0.73094734073724987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0.14793354093210442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0.74744925196810175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0.55465009421533984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0.80315432148035948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0.96453041731295297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0.81613442152313753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6.9372043393845062E-2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0.25543914089879671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0.63621656365460999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0.10792884472959829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0.53407156867315531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0.21244938288064941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0.81467981846762538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0.42073024574299667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0.95668288298873083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0.39755447970823099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0.85893302398598759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0.75706843319240813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0.64027389451730787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0.9600664563194018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0.33955424969227777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0.89278815746489215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6.9413144661359505E-2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0.80958471332194493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0.94244246640361384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0.17561504202279454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9.7966342827064734E-2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0.22244445574005633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0.64472927687618808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0.96166059070204146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9.2760565831632613E-2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0.7074362942967064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3.3655081149928212E-2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0.11549684606964161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0.54534544929486994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2.8217717255116681E-2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0.35862674437435171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0.8594810758663266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0.99641268525978954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0.44858657800432389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0.34631475002340217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0.25623347319726419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0.50344503207164837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0.50078569892492697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0.91405937156727601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0.28293110253662701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0.55095651591191441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0.63634067412533002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0.57931201876665039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0.1498396753681005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0.35463689780401819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0.57740384329761241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0.9975490804458369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0.90900775697173009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0.30691502248738778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0.79894533549150792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0.70185968260630016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0.10971897676977282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0.45750067644714487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0.63979725029346235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0.71389394588639088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0.81948032858354625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0.35785980538932172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8.5755633571324652E-2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0.66547539890482976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0.91698489245283377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0.69368782161196252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0.2761077983403476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0.45761691441350827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0.73017506091107098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0.90261358278075732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7"/>
  <sheetViews>
    <sheetView tabSelected="1" view="pageBreakPreview" topLeftCell="A16" zoomScale="90" zoomScaleNormal="100" zoomScaleSheetLayoutView="90" workbookViewId="0">
      <selection activeCell="I24" sqref="I24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0.5" style="98" customWidth="1"/>
    <col min="4" max="4" width="20.375" style="65" customWidth="1"/>
    <col min="5" max="5" width="9.625" style="65" customWidth="1"/>
    <col min="6" max="6" width="6.75" style="65" customWidth="1"/>
    <col min="7" max="7" width="18.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0.25" customHeight="1" x14ac:dyDescent="0.2">
      <c r="A2" s="211" t="s">
        <v>192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0.25" customHeight="1" x14ac:dyDescent="0.2">
      <c r="A3" s="211" t="s">
        <v>38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20.25" customHeight="1" x14ac:dyDescent="0.2">
      <c r="A4" s="211" t="s">
        <v>193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2" t="s">
        <v>39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67" customFormat="1" ht="18" customHeight="1" x14ac:dyDescent="0.2">
      <c r="A7" s="207" t="s">
        <v>40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7" t="s">
        <v>41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9"/>
    </row>
    <row r="10" spans="1:12" ht="18" customHeight="1" x14ac:dyDescent="0.2">
      <c r="A10" s="220" t="s">
        <v>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2"/>
    </row>
    <row r="11" spans="1:12" ht="19.5" customHeight="1" x14ac:dyDescent="0.2">
      <c r="A11" s="220" t="s">
        <v>209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2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7" t="s">
        <v>194</v>
      </c>
      <c r="B13" s="72"/>
      <c r="C13" s="99"/>
      <c r="D13" s="100"/>
      <c r="E13" s="73"/>
      <c r="F13" s="145"/>
      <c r="G13" s="148" t="s">
        <v>201</v>
      </c>
      <c r="H13" s="73"/>
      <c r="I13" s="73"/>
      <c r="J13" s="73"/>
      <c r="K13" s="74"/>
      <c r="L13" s="75" t="s">
        <v>171</v>
      </c>
    </row>
    <row r="14" spans="1:12" ht="15.75" x14ac:dyDescent="0.2">
      <c r="A14" s="76" t="s">
        <v>195</v>
      </c>
      <c r="B14" s="77"/>
      <c r="C14" s="101"/>
      <c r="D14" s="102"/>
      <c r="E14" s="78"/>
      <c r="F14" s="146"/>
      <c r="G14" s="149" t="s">
        <v>202</v>
      </c>
      <c r="H14" s="78"/>
      <c r="I14" s="78"/>
      <c r="J14" s="78"/>
      <c r="K14" s="79"/>
      <c r="L14" s="150" t="s">
        <v>196</v>
      </c>
    </row>
    <row r="15" spans="1:12" ht="15" x14ac:dyDescent="0.2">
      <c r="A15" s="223" t="s">
        <v>8</v>
      </c>
      <c r="B15" s="209"/>
      <c r="C15" s="209"/>
      <c r="D15" s="209"/>
      <c r="E15" s="209"/>
      <c r="F15" s="209"/>
      <c r="G15" s="224"/>
      <c r="H15" s="208" t="s">
        <v>9</v>
      </c>
      <c r="I15" s="209"/>
      <c r="J15" s="209"/>
      <c r="K15" s="209"/>
      <c r="L15" s="210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200</v>
      </c>
      <c r="I16" s="86"/>
      <c r="J16" s="86"/>
      <c r="K16" s="86"/>
      <c r="L16" s="87"/>
    </row>
    <row r="17" spans="1:14" ht="15" x14ac:dyDescent="0.2">
      <c r="A17" s="80" t="s">
        <v>12</v>
      </c>
      <c r="B17" s="81"/>
      <c r="C17" s="81"/>
      <c r="D17" s="88"/>
      <c r="E17" s="83"/>
      <c r="F17" s="82"/>
      <c r="G17" s="151" t="s">
        <v>197</v>
      </c>
      <c r="H17" s="85" t="s">
        <v>189</v>
      </c>
      <c r="I17" s="86"/>
      <c r="J17" s="86"/>
      <c r="K17" s="86"/>
      <c r="L17" s="87"/>
    </row>
    <row r="18" spans="1:14" ht="15" x14ac:dyDescent="0.2">
      <c r="A18" s="80" t="s">
        <v>14</v>
      </c>
      <c r="B18" s="81"/>
      <c r="C18" s="81"/>
      <c r="D18" s="88"/>
      <c r="E18" s="83"/>
      <c r="F18" s="82"/>
      <c r="G18" s="151" t="s">
        <v>198</v>
      </c>
      <c r="H18" s="85" t="s">
        <v>190</v>
      </c>
      <c r="I18" s="86"/>
      <c r="J18" s="86"/>
      <c r="K18" s="86"/>
      <c r="L18" s="87"/>
    </row>
    <row r="19" spans="1:14" ht="15.75" thickBot="1" x14ac:dyDescent="0.25">
      <c r="A19" s="80" t="s">
        <v>16</v>
      </c>
      <c r="B19" s="89"/>
      <c r="C19" s="89"/>
      <c r="D19" s="90"/>
      <c r="E19" s="90"/>
      <c r="F19" s="90"/>
      <c r="G19" s="152" t="s">
        <v>199</v>
      </c>
      <c r="H19" s="85" t="s">
        <v>188</v>
      </c>
      <c r="I19" s="86"/>
      <c r="J19" s="86"/>
      <c r="K19" s="153">
        <v>15</v>
      </c>
      <c r="L19" s="154" t="s">
        <v>210</v>
      </c>
    </row>
    <row r="20" spans="1:14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4" s="95" customFormat="1" ht="21" customHeight="1" thickTop="1" x14ac:dyDescent="0.2">
      <c r="A21" s="225" t="s">
        <v>42</v>
      </c>
      <c r="B21" s="205" t="s">
        <v>19</v>
      </c>
      <c r="C21" s="205" t="s">
        <v>43</v>
      </c>
      <c r="D21" s="205" t="s">
        <v>20</v>
      </c>
      <c r="E21" s="205" t="s">
        <v>21</v>
      </c>
      <c r="F21" s="205" t="s">
        <v>44</v>
      </c>
      <c r="G21" s="205" t="s">
        <v>22</v>
      </c>
      <c r="H21" s="205" t="s">
        <v>45</v>
      </c>
      <c r="I21" s="205" t="s">
        <v>46</v>
      </c>
      <c r="J21" s="205" t="s">
        <v>47</v>
      </c>
      <c r="K21" s="215" t="s">
        <v>48</v>
      </c>
      <c r="L21" s="227" t="s">
        <v>23</v>
      </c>
      <c r="M21" s="213" t="s">
        <v>56</v>
      </c>
      <c r="N21" s="214" t="s">
        <v>57</v>
      </c>
    </row>
    <row r="22" spans="1:14" s="95" customFormat="1" ht="13.5" customHeight="1" x14ac:dyDescent="0.2">
      <c r="A22" s="226"/>
      <c r="B22" s="206"/>
      <c r="C22" s="206"/>
      <c r="D22" s="206"/>
      <c r="E22" s="206"/>
      <c r="F22" s="206"/>
      <c r="G22" s="206"/>
      <c r="H22" s="206"/>
      <c r="I22" s="206"/>
      <c r="J22" s="206"/>
      <c r="K22" s="216"/>
      <c r="L22" s="228"/>
      <c r="M22" s="213"/>
      <c r="N22" s="214"/>
    </row>
    <row r="23" spans="1:14" ht="21.75" customHeight="1" x14ac:dyDescent="0.2">
      <c r="A23" s="161">
        <v>1</v>
      </c>
      <c r="B23" s="104">
        <v>43</v>
      </c>
      <c r="C23" s="104">
        <v>10111413978</v>
      </c>
      <c r="D23" s="105" t="s">
        <v>211</v>
      </c>
      <c r="E23" s="106" t="s">
        <v>212</v>
      </c>
      <c r="F23" s="96" t="s">
        <v>61</v>
      </c>
      <c r="G23" s="134" t="s">
        <v>224</v>
      </c>
      <c r="H23" s="241">
        <v>1.3316087962962962E-2</v>
      </c>
      <c r="I23" s="175"/>
      <c r="J23" s="144">
        <f>IFERROR($K$19*3600/(HOUR(H23)*3600+MINUTE(H23)*60+SECOND(H23)),"")</f>
        <v>46.915725456125109</v>
      </c>
      <c r="K23" s="97"/>
      <c r="L23" s="162"/>
      <c r="M23" s="103">
        <v>0.52470358796296301</v>
      </c>
      <c r="N23" s="176">
        <v>0.51249999999999596</v>
      </c>
    </row>
    <row r="24" spans="1:14" ht="21.75" customHeight="1" x14ac:dyDescent="0.2">
      <c r="A24" s="161">
        <v>2</v>
      </c>
      <c r="B24" s="104">
        <v>47</v>
      </c>
      <c r="C24" s="104">
        <v>10036083475</v>
      </c>
      <c r="D24" s="105" t="s">
        <v>213</v>
      </c>
      <c r="E24" s="106" t="s">
        <v>214</v>
      </c>
      <c r="F24" s="96" t="s">
        <v>61</v>
      </c>
      <c r="G24" s="134" t="s">
        <v>131</v>
      </c>
      <c r="H24" s="241">
        <v>1.3696296296296295E-2</v>
      </c>
      <c r="I24" s="143">
        <f t="shared" ref="I24:I26" si="0">H24-$H$23</f>
        <v>3.8020833333333309E-4</v>
      </c>
      <c r="J24" s="144">
        <f t="shared" ref="J24:J28" si="1">IFERROR($K$19*3600/(HOUR(H24)*3600+MINUTE(H24)*60+SECOND(H24)),"")</f>
        <v>45.646661031276416</v>
      </c>
      <c r="K24" s="97"/>
      <c r="L24" s="162"/>
      <c r="M24" s="103">
        <v>0.5149914351851852</v>
      </c>
      <c r="N24" s="176">
        <v>0.50277777777777399</v>
      </c>
    </row>
    <row r="25" spans="1:14" ht="21.75" customHeight="1" x14ac:dyDescent="0.2">
      <c r="A25" s="161">
        <v>3</v>
      </c>
      <c r="B25" s="104">
        <v>42</v>
      </c>
      <c r="C25" s="104"/>
      <c r="D25" s="105" t="s">
        <v>215</v>
      </c>
      <c r="E25" s="106" t="s">
        <v>216</v>
      </c>
      <c r="F25" s="107" t="s">
        <v>61</v>
      </c>
      <c r="G25" s="134" t="s">
        <v>203</v>
      </c>
      <c r="H25" s="241">
        <v>1.4725925925925925E-2</v>
      </c>
      <c r="I25" s="143">
        <f t="shared" si="0"/>
        <v>1.4098379629629634E-3</v>
      </c>
      <c r="J25" s="144">
        <f t="shared" si="1"/>
        <v>42.452830188679243</v>
      </c>
      <c r="K25" s="97"/>
      <c r="L25" s="163"/>
      <c r="M25" s="103">
        <v>0.47557743055555557</v>
      </c>
      <c r="N25" s="176">
        <v>0.46319444444444402</v>
      </c>
    </row>
    <row r="26" spans="1:14" ht="21.75" customHeight="1" x14ac:dyDescent="0.2">
      <c r="A26" s="161">
        <v>4</v>
      </c>
      <c r="B26" s="104">
        <v>44</v>
      </c>
      <c r="C26" s="104"/>
      <c r="D26" s="105" t="s">
        <v>217</v>
      </c>
      <c r="E26" s="106" t="s">
        <v>218</v>
      </c>
      <c r="F26" s="107" t="s">
        <v>169</v>
      </c>
      <c r="G26" s="134" t="s">
        <v>204</v>
      </c>
      <c r="H26" s="241">
        <v>1.8418518518518518E-2</v>
      </c>
      <c r="I26" s="143">
        <f t="shared" si="0"/>
        <v>5.1024305555555562E-3</v>
      </c>
      <c r="J26" s="144">
        <f t="shared" si="1"/>
        <v>33.940917661847891</v>
      </c>
      <c r="K26" s="97"/>
      <c r="L26" s="162"/>
      <c r="M26" s="103">
        <v>0.50898958333333333</v>
      </c>
      <c r="N26" s="176">
        <v>0.49652777777777501</v>
      </c>
    </row>
    <row r="27" spans="1:14" ht="21.75" customHeight="1" x14ac:dyDescent="0.2">
      <c r="A27" s="161" t="s">
        <v>219</v>
      </c>
      <c r="B27" s="104">
        <v>45</v>
      </c>
      <c r="C27" s="104"/>
      <c r="D27" s="105" t="s">
        <v>220</v>
      </c>
      <c r="E27" s="106" t="s">
        <v>221</v>
      </c>
      <c r="F27" s="96" t="s">
        <v>61</v>
      </c>
      <c r="G27" s="134" t="s">
        <v>204</v>
      </c>
      <c r="H27" s="241"/>
      <c r="I27" s="143"/>
      <c r="J27" s="144" t="str">
        <f t="shared" si="1"/>
        <v/>
      </c>
      <c r="K27" s="97"/>
      <c r="L27" s="162"/>
      <c r="M27" s="103">
        <v>0.52706354166666669</v>
      </c>
      <c r="N27" s="176">
        <v>0.51458333333332895</v>
      </c>
    </row>
    <row r="28" spans="1:14" ht="21.75" customHeight="1" thickBot="1" x14ac:dyDescent="0.25">
      <c r="A28" s="164" t="s">
        <v>219</v>
      </c>
      <c r="B28" s="165">
        <v>46</v>
      </c>
      <c r="C28" s="165">
        <v>10080173211</v>
      </c>
      <c r="D28" s="166" t="s">
        <v>222</v>
      </c>
      <c r="E28" s="167" t="s">
        <v>223</v>
      </c>
      <c r="F28" s="181" t="s">
        <v>61</v>
      </c>
      <c r="G28" s="168" t="s">
        <v>204</v>
      </c>
      <c r="H28" s="242"/>
      <c r="I28" s="169"/>
      <c r="J28" s="170" t="str">
        <f t="shared" si="1"/>
        <v/>
      </c>
      <c r="K28" s="171"/>
      <c r="L28" s="172"/>
      <c r="M28" s="103">
        <v>0.5216108796296296</v>
      </c>
      <c r="N28" s="176">
        <v>0.50902777777777397</v>
      </c>
    </row>
    <row r="29" spans="1:14" ht="6.75" customHeight="1" thickTop="1" thickBot="1" x14ac:dyDescent="0.25">
      <c r="A29" s="155"/>
      <c r="B29" s="156"/>
      <c r="C29" s="156"/>
      <c r="D29" s="157"/>
      <c r="E29" s="158"/>
      <c r="F29" s="108"/>
      <c r="G29" s="159"/>
      <c r="H29" s="160"/>
      <c r="I29" s="160"/>
      <c r="J29" s="160"/>
      <c r="K29" s="160"/>
      <c r="L29" s="160"/>
    </row>
    <row r="30" spans="1:14" ht="15.75" thickTop="1" x14ac:dyDescent="0.2">
      <c r="A30" s="202" t="s">
        <v>49</v>
      </c>
      <c r="B30" s="203"/>
      <c r="C30" s="203"/>
      <c r="D30" s="203"/>
      <c r="E30" s="203"/>
      <c r="F30" s="203"/>
      <c r="G30" s="203" t="s">
        <v>50</v>
      </c>
      <c r="H30" s="203"/>
      <c r="I30" s="203"/>
      <c r="J30" s="203"/>
      <c r="K30" s="203"/>
      <c r="L30" s="204"/>
    </row>
    <row r="31" spans="1:14" x14ac:dyDescent="0.2">
      <c r="A31" s="173" t="s">
        <v>206</v>
      </c>
      <c r="B31" s="110"/>
      <c r="C31" s="111"/>
      <c r="D31" s="110"/>
      <c r="E31" s="112"/>
      <c r="F31" s="113"/>
      <c r="G31" s="114" t="s">
        <v>177</v>
      </c>
      <c r="H31" s="174">
        <v>4</v>
      </c>
      <c r="I31" s="116"/>
      <c r="J31" s="117"/>
      <c r="K31" s="135" t="s">
        <v>185</v>
      </c>
      <c r="L31" s="119">
        <f>COUNTIF(F23:F28,"ЗМС")</f>
        <v>0</v>
      </c>
    </row>
    <row r="32" spans="1:14" x14ac:dyDescent="0.2">
      <c r="A32" s="173" t="s">
        <v>207</v>
      </c>
      <c r="B32" s="110"/>
      <c r="C32" s="120"/>
      <c r="D32" s="110"/>
      <c r="E32" s="121"/>
      <c r="F32" s="122"/>
      <c r="G32" s="123" t="s">
        <v>178</v>
      </c>
      <c r="H32" s="115">
        <f>H33+H38</f>
        <v>6</v>
      </c>
      <c r="I32" s="124"/>
      <c r="J32" s="125"/>
      <c r="K32" s="135" t="s">
        <v>186</v>
      </c>
      <c r="L32" s="119">
        <f>COUNTIF(F23:F28,"МСМК")</f>
        <v>0</v>
      </c>
    </row>
    <row r="33" spans="1:12" x14ac:dyDescent="0.2">
      <c r="A33" s="173" t="s">
        <v>191</v>
      </c>
      <c r="B33" s="110"/>
      <c r="C33" s="126"/>
      <c r="D33" s="110"/>
      <c r="E33" s="121"/>
      <c r="F33" s="122"/>
      <c r="G33" s="123" t="s">
        <v>179</v>
      </c>
      <c r="H33" s="115">
        <f>H34+H35+H36+H37</f>
        <v>4</v>
      </c>
      <c r="I33" s="124"/>
      <c r="J33" s="125"/>
      <c r="K33" s="135" t="s">
        <v>187</v>
      </c>
      <c r="L33" s="119">
        <f>COUNTIF(F23:F28,"МС")</f>
        <v>0</v>
      </c>
    </row>
    <row r="34" spans="1:12" x14ac:dyDescent="0.2">
      <c r="A34" s="173" t="s">
        <v>208</v>
      </c>
      <c r="B34" s="110"/>
      <c r="C34" s="126"/>
      <c r="D34" s="110"/>
      <c r="E34" s="121"/>
      <c r="F34" s="122"/>
      <c r="G34" s="123" t="s">
        <v>180</v>
      </c>
      <c r="H34" s="115">
        <f>COUNT(A23:A136)</f>
        <v>4</v>
      </c>
      <c r="I34" s="124"/>
      <c r="J34" s="125"/>
      <c r="K34" s="118" t="s">
        <v>61</v>
      </c>
      <c r="L34" s="119">
        <f>COUNTIF(F23:F28,"КМС")</f>
        <v>5</v>
      </c>
    </row>
    <row r="35" spans="1:12" x14ac:dyDescent="0.2">
      <c r="A35" s="109"/>
      <c r="B35" s="110"/>
      <c r="C35" s="126"/>
      <c r="D35" s="110"/>
      <c r="E35" s="121"/>
      <c r="F35" s="122"/>
      <c r="G35" s="123" t="s">
        <v>181</v>
      </c>
      <c r="H35" s="115">
        <f>COUNTIF(A23:A135,"ЛИМ")</f>
        <v>0</v>
      </c>
      <c r="I35" s="124"/>
      <c r="J35" s="125"/>
      <c r="K35" s="118" t="s">
        <v>170</v>
      </c>
      <c r="L35" s="119">
        <f>COUNTIF(F23:F28,"1 СР")</f>
        <v>0</v>
      </c>
    </row>
    <row r="36" spans="1:12" x14ac:dyDescent="0.2">
      <c r="A36" s="109"/>
      <c r="B36" s="110"/>
      <c r="C36" s="110"/>
      <c r="D36" s="110"/>
      <c r="E36" s="121"/>
      <c r="F36" s="122"/>
      <c r="G36" s="123" t="s">
        <v>182</v>
      </c>
      <c r="H36" s="115">
        <f>COUNTIF(A23:A135,"НФ")</f>
        <v>0</v>
      </c>
      <c r="I36" s="124"/>
      <c r="J36" s="125"/>
      <c r="K36" s="118" t="s">
        <v>169</v>
      </c>
      <c r="L36" s="119">
        <f>COUNTIF(F23:F28,"2 СР")</f>
        <v>1</v>
      </c>
    </row>
    <row r="37" spans="1:12" x14ac:dyDescent="0.2">
      <c r="A37" s="109"/>
      <c r="B37" s="110"/>
      <c r="C37" s="110"/>
      <c r="D37" s="110"/>
      <c r="E37" s="121"/>
      <c r="F37" s="122"/>
      <c r="G37" s="123" t="s">
        <v>183</v>
      </c>
      <c r="H37" s="115">
        <f>COUNTIF(A23:A135,"ДСКВ")</f>
        <v>0</v>
      </c>
      <c r="I37" s="124"/>
      <c r="J37" s="125"/>
      <c r="K37" s="118" t="s">
        <v>168</v>
      </c>
      <c r="L37" s="119">
        <f>COUNTIF(F23:F29,"3 СР")</f>
        <v>0</v>
      </c>
    </row>
    <row r="38" spans="1:12" x14ac:dyDescent="0.2">
      <c r="A38" s="109"/>
      <c r="B38" s="110"/>
      <c r="C38" s="110"/>
      <c r="D38" s="110"/>
      <c r="E38" s="127"/>
      <c r="F38" s="128"/>
      <c r="G38" s="123" t="s">
        <v>184</v>
      </c>
      <c r="H38" s="115">
        <f>COUNTIF(A23:A135,"НС")</f>
        <v>2</v>
      </c>
      <c r="I38" s="129"/>
      <c r="J38" s="130"/>
      <c r="K38" s="135"/>
      <c r="L38" s="136"/>
    </row>
    <row r="39" spans="1:12" x14ac:dyDescent="0.2">
      <c r="A39" s="179"/>
      <c r="B39" s="177"/>
      <c r="C39" s="177"/>
      <c r="D39" s="178"/>
      <c r="E39" s="180"/>
      <c r="F39" s="137"/>
      <c r="G39" s="137"/>
      <c r="H39" s="138"/>
      <c r="I39" s="139"/>
      <c r="J39" s="140"/>
      <c r="K39" s="137"/>
      <c r="L39" s="131"/>
    </row>
    <row r="40" spans="1:12" ht="15.75" x14ac:dyDescent="0.2">
      <c r="A40" s="233" t="s">
        <v>51</v>
      </c>
      <c r="B40" s="229"/>
      <c r="C40" s="229"/>
      <c r="D40" s="229"/>
      <c r="E40" s="229" t="s">
        <v>52</v>
      </c>
      <c r="F40" s="229"/>
      <c r="G40" s="229"/>
      <c r="H40" s="229" t="s">
        <v>53</v>
      </c>
      <c r="I40" s="229"/>
      <c r="J40" s="229" t="s">
        <v>205</v>
      </c>
      <c r="K40" s="229"/>
      <c r="L40" s="231"/>
    </row>
    <row r="41" spans="1:12" x14ac:dyDescent="0.2">
      <c r="A41" s="236"/>
      <c r="B41" s="237"/>
      <c r="C41" s="237"/>
      <c r="D41" s="237"/>
      <c r="E41" s="237"/>
      <c r="F41" s="230"/>
      <c r="G41" s="230"/>
      <c r="H41" s="230"/>
      <c r="I41" s="230"/>
      <c r="J41" s="230"/>
      <c r="K41" s="230"/>
      <c r="L41" s="232"/>
    </row>
    <row r="42" spans="1:12" x14ac:dyDescent="0.2">
      <c r="A42" s="132"/>
      <c r="B42" s="141"/>
      <c r="C42" s="141"/>
      <c r="D42" s="141"/>
      <c r="E42" s="142"/>
      <c r="F42" s="141"/>
      <c r="G42" s="141"/>
      <c r="H42" s="138"/>
      <c r="I42" s="138"/>
      <c r="J42" s="141"/>
      <c r="K42" s="141"/>
      <c r="L42" s="133"/>
    </row>
    <row r="43" spans="1:12" x14ac:dyDescent="0.2">
      <c r="A43" s="132"/>
      <c r="B43" s="141"/>
      <c r="C43" s="141"/>
      <c r="D43" s="141"/>
      <c r="E43" s="142"/>
      <c r="F43" s="141"/>
      <c r="G43" s="141"/>
      <c r="H43" s="138"/>
      <c r="I43" s="138"/>
      <c r="J43" s="141"/>
      <c r="K43" s="141"/>
      <c r="L43" s="133"/>
    </row>
    <row r="44" spans="1:12" x14ac:dyDescent="0.2">
      <c r="A44" s="23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8"/>
    </row>
    <row r="45" spans="1:12" x14ac:dyDescent="0.2">
      <c r="A45" s="236"/>
      <c r="B45" s="237"/>
      <c r="C45" s="237"/>
      <c r="D45" s="237"/>
      <c r="E45" s="237"/>
      <c r="F45" s="239"/>
      <c r="G45" s="239"/>
      <c r="H45" s="239"/>
      <c r="I45" s="239"/>
      <c r="J45" s="239"/>
      <c r="K45" s="239"/>
      <c r="L45" s="240"/>
    </row>
    <row r="46" spans="1:12" ht="15" customHeight="1" thickBot="1" x14ac:dyDescent="0.25">
      <c r="A46" s="234"/>
      <c r="B46" s="235"/>
      <c r="C46" s="235"/>
      <c r="D46" s="235"/>
      <c r="E46" s="230" t="str">
        <f>G17</f>
        <v>ЖЕРЕБЦОВА М.С. (ВК, г. ЧИТА)</v>
      </c>
      <c r="F46" s="230"/>
      <c r="G46" s="230"/>
      <c r="H46" s="230" t="str">
        <f>G18</f>
        <v>КЛЮЧНИКОВА О.А. (ВК, г. ЧИТА)</v>
      </c>
      <c r="I46" s="230"/>
      <c r="J46" s="230" t="str">
        <f>G19</f>
        <v>СТАРОДУБЦЕВ А. Ю. (ВК, г. ХАБАРОВСК)</v>
      </c>
      <c r="K46" s="230"/>
      <c r="L46" s="232"/>
    </row>
    <row r="47" spans="1:12" ht="13.5" thickTop="1" x14ac:dyDescent="0.2"/>
  </sheetData>
  <sortState ref="A23:U120">
    <sortCondition ref="A23:A120"/>
  </sortState>
  <mergeCells count="41">
    <mergeCell ref="H40:I40"/>
    <mergeCell ref="H46:I46"/>
    <mergeCell ref="J40:L40"/>
    <mergeCell ref="J46:L46"/>
    <mergeCell ref="A40:D40"/>
    <mergeCell ref="A46:D46"/>
    <mergeCell ref="E40:G40"/>
    <mergeCell ref="E46:G46"/>
    <mergeCell ref="A41:E41"/>
    <mergeCell ref="F41:L41"/>
    <mergeCell ref="A44:E44"/>
    <mergeCell ref="F44:L44"/>
    <mergeCell ref="A45:E45"/>
    <mergeCell ref="F45:L45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30:F30"/>
    <mergeCell ref="G30:L30"/>
    <mergeCell ref="I21:I22"/>
    <mergeCell ref="J21:J22"/>
    <mergeCell ref="A7:L7"/>
    <mergeCell ref="H15:L1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2021-10-08T13:05:54Z</dcterms:modified>
</cp:coreProperties>
</file>