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WE" sheetId="99" r:id="rId1"/>
  </sheets>
  <definedNames>
    <definedName name="_xlnm.Print_Area" localSheetId="0">WE!$A$1:$M$47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99" l="1"/>
  <c r="M39" i="99"/>
  <c r="M38" i="99"/>
  <c r="M37" i="99"/>
  <c r="M36" i="99"/>
  <c r="M35" i="99"/>
  <c r="M34" i="99"/>
  <c r="M33" i="99"/>
  <c r="H40" i="99"/>
  <c r="H39" i="99"/>
  <c r="H38" i="99"/>
  <c r="H37" i="99"/>
  <c r="H35" i="99"/>
  <c r="H34" i="99" s="1"/>
  <c r="L47" i="99" l="1"/>
  <c r="H47" i="99"/>
  <c r="E47" i="99"/>
  <c r="J24" i="99" l="1"/>
  <c r="J25" i="99"/>
  <c r="J26" i="99"/>
  <c r="J27" i="99"/>
  <c r="J23" i="99"/>
</calcChain>
</file>

<file path=xl/sharedStrings.xml><?xml version="1.0" encoding="utf-8"?>
<sst xmlns="http://schemas.openxmlformats.org/spreadsheetml/2006/main" count="98" uniqueCount="83">
  <si>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</si>
  <si>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</si>
  <si>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</si>
  <si>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</si>
  <si>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</si>
  <si>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</si>
  <si>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</si>
  <si>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</si>
  <si>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</si>
  <si>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</si>
  <si>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</si>
  <si>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</si>
  <si>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</si>
  <si>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</si>
  <si>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</si>
  <si>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</si>
  <si>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</si>
  <si>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</si>
  <si>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</si>
  <si>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</si>
  <si>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</si>
  <si>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</si>
  <si>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</si>
  <si>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</si>
  <si>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</si>
  <si>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</si>
  <si>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</si>
  <si>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</si>
  <si>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</si>
  <si>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</si>
  <si>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</si>
  <si>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</si>
  <si>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</si>
  <si>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</si>
  <si>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</si>
  <si>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</si>
  <si>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</si>
  <si>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</si>
  <si>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</si>
  <si>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</si>
  <si>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</si>
  <si>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</si>
  <si>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</si>
  <si>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</si>
  <si>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>Удмуртская Республика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</si>
  <si>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</si>
  <si>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</si>
  <si>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</si>
  <si>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</si>
  <si>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ХАЙРУЛЛИНА Эльвира</t>
  </si>
  <si>
    <t>МЕРГАСОВА Яна</t>
  </si>
  <si>
    <t>КАДОЧНИКОВА Ангелина</t>
  </si>
  <si>
    <t>МИРОЛЮБОВА Анна</t>
  </si>
  <si>
    <t>ГОГОЛЕВА Елена</t>
  </si>
  <si>
    <t>КАЛЯЛИНА Анастасия</t>
  </si>
  <si>
    <t>БОГДАНОВА Диана</t>
  </si>
  <si>
    <t>СУДЬЯ НА ФИНИШЕ</t>
  </si>
  <si>
    <t xml:space="preserve">ТЕБАЙКИН И.Г. (ВК, Московская обл.) </t>
  </si>
  <si>
    <t xml:space="preserve">ГЕОРГИЕВ В.М. (ВК, Чувашская Республика) </t>
  </si>
  <si>
    <t>ОЧКИ ЭТАПА КР</t>
  </si>
  <si>
    <t>ЧИРКОВА Софья</t>
  </si>
  <si>
    <t>НФ</t>
  </si>
  <si>
    <t>НС</t>
  </si>
  <si>
    <t/>
  </si>
  <si>
    <t>1 этап</t>
  </si>
  <si>
    <t>КУБОК РОССИИ</t>
  </si>
  <si>
    <t>маунтинбайк - велокросс</t>
  </si>
  <si>
    <t>НАЧАЛО ГОНКИ: 13ч 10м</t>
  </si>
  <si>
    <t>№ ВРВС: 0080101811Я</t>
  </si>
  <si>
    <t>№ ЕКП 2022: 4769</t>
  </si>
  <si>
    <t xml:space="preserve">НАЗВАНИЕ ТРАССЫ / РЕГ. НОМЕР: с. Архипо-Осиповка </t>
  </si>
  <si>
    <t>МЕСТО ПРОВЕДЕНИЯ: г. Геленджик</t>
  </si>
  <si>
    <t>ДАТА ПРОВЕДЕНИЯ: 12 февраля 2022 года</t>
  </si>
  <si>
    <t>Температура: +9</t>
  </si>
  <si>
    <t>Влажность: 79%</t>
  </si>
  <si>
    <t>Осадки: солнечно</t>
  </si>
  <si>
    <t>Ветер: 18 км/ч (ю)</t>
  </si>
  <si>
    <t>2 СР</t>
  </si>
  <si>
    <t>3 СР</t>
  </si>
  <si>
    <t>ТЕХНИЧЕСКИЙ ДЕЛЕГАТ</t>
  </si>
  <si>
    <t>ВЫПОЛНЕНИЕ НТУ ЕВСК</t>
  </si>
  <si>
    <t>Женщины</t>
  </si>
  <si>
    <t>2,7 км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</si>
</sst>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17" fillId="0" borderId="0"/>
  </cellStyleXfs>
  <cellXfs count="16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 wrapText="1"/>
    </xf>
    <xf numFmtId="0" fontId="19" fillId="0" borderId="26" xfId="8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10"/>
    <cellStyle name="Обычный 2 3" xfId="5"/>
    <cellStyle name="Обычный 3" xfId="7"/>
    <cellStyle name="Обычный 4" xfId="4"/>
    <cellStyle name="Обычный 5" xfId="9"/>
    <cellStyle name="Обычный_ID4938_RS_1" xfId="8"/>
    <cellStyle name="Обычный_Стартовый протокол Смирнов_20101106_Results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334818</xdr:colOff>
      <xdr:row>260</xdr:row>
      <xdr:rowOff>115455</xdr:rowOff>
    </xdr:from>
    <xdr:to>
      <xdr:col>6</xdr:col>
      <xdr:colOff>1316543</xdr:colOff>
      <xdr:row>264</xdr:row>
      <xdr:rowOff>54773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F136E523-F064-254E-BBD6-DD0B6CE73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9909" y="54182819"/>
          <a:ext cx="981725" cy="632046"/>
        </a:xfrm>
        <a:prstGeom prst="rect">
          <a:avLst/>
        </a:prstGeom>
      </xdr:spPr>
    </xdr:pic>
    <xdr:clientData/>
  </xdr:twoCellAnchor>
  <xdr:twoCellAnchor editAs="oneCell">
    <xdr:from>
      <xdr:col>6</xdr:col>
      <xdr:colOff>487218</xdr:colOff>
      <xdr:row>261</xdr:row>
      <xdr:rowOff>94674</xdr:rowOff>
    </xdr:from>
    <xdr:to>
      <xdr:col>6</xdr:col>
      <xdr:colOff>1468943</xdr:colOff>
      <xdr:row>265</xdr:row>
      <xdr:rowOff>33993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14E01AF6-E495-6346-A49E-76D4525AF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2309" y="54335219"/>
          <a:ext cx="981725" cy="63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64862</xdr:rowOff>
    </xdr:from>
    <xdr:to>
      <xdr:col>2</xdr:col>
      <xdr:colOff>134670</xdr:colOff>
      <xdr:row>4</xdr:row>
      <xdr:rowOff>234814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4862"/>
          <a:ext cx="883516" cy="1054416"/>
        </a:xfrm>
        <a:prstGeom prst="rect">
          <a:avLst/>
        </a:prstGeom>
      </xdr:spPr>
    </xdr:pic>
    <xdr:clientData/>
  </xdr:twoCellAnchor>
  <xdr:twoCellAnchor editAs="oneCell">
    <xdr:from>
      <xdr:col>11</xdr:col>
      <xdr:colOff>376999</xdr:colOff>
      <xdr:row>0</xdr:row>
      <xdr:rowOff>102315</xdr:rowOff>
    </xdr:from>
    <xdr:to>
      <xdr:col>12</xdr:col>
      <xdr:colOff>1129622</xdr:colOff>
      <xdr:row>4</xdr:row>
      <xdr:rowOff>139130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874" y="102315"/>
          <a:ext cx="1501016" cy="92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48"/>
  <sheetViews>
    <sheetView tabSelected="1" view="pageBreakPreview" topLeftCell="A22" zoomScale="84" zoomScaleNormal="100" zoomScaleSheetLayoutView="84" workbookViewId="0">
      <selection activeCell="P27" sqref="P27"/>
    </sheetView>
  </sheetViews>
  <sheetFormatPr defaultColWidth="9.140625" defaultRowHeight="12.75" x14ac:dyDescent="0.2"/>
  <cols>
    <col min="1" max="1" width="7" style="1" customWidth="1"/>
    <col min="2" max="2" width="7" style="77" customWidth="1"/>
    <col min="3" max="3" width="14" style="77" customWidth="1"/>
    <col min="4" max="4" width="30.28515625" style="1" customWidth="1"/>
    <col min="5" max="5" width="11.7109375" style="1" customWidth="1"/>
    <col min="6" max="6" width="8.85546875" style="1" customWidth="1"/>
    <col min="7" max="7" width="22.42578125" style="1" customWidth="1"/>
    <col min="8" max="9" width="11.42578125" style="1" customWidth="1"/>
    <col min="10" max="10" width="11.42578125" style="59" customWidth="1"/>
    <col min="11" max="11" width="13.42578125" style="59" customWidth="1"/>
    <col min="12" max="12" width="11.28515625" style="1" customWidth="1"/>
    <col min="13" max="13" width="18.7109375" style="1" customWidth="1"/>
    <col min="14" max="16384" width="9.140625" style="1"/>
  </cols>
  <sheetData>
    <row r="1" spans="1:18" ht="15.75" customHeight="1" thickTop="1" x14ac:dyDescent="0.2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8" ht="15.75" customHeight="1" x14ac:dyDescent="0.2">
      <c r="A2" s="141" t="s">
        <v>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8" ht="15.75" customHeight="1" x14ac:dyDescent="0.2">
      <c r="A3" s="141" t="s">
        <v>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8" ht="21" x14ac:dyDescent="0.2">
      <c r="A4" s="141" t="s">
        <v>46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18" ht="21" x14ac:dyDescent="0.2">
      <c r="A5" s="141" t="s">
        <v>47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P5" s="25"/>
    </row>
    <row r="6" spans="1:18" s="2" customFormat="1" ht="28.5" x14ac:dyDescent="0.2">
      <c r="A6" s="144" t="s">
        <v>65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R6" s="25"/>
    </row>
    <row r="7" spans="1:18" s="2" customFormat="1" ht="18" customHeight="1" x14ac:dyDescent="0.2">
      <c r="A7" s="147" t="s">
        <v>16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1:18" s="2" customFormat="1" ht="29.25" customHeight="1" thickBot="1" x14ac:dyDescent="0.25">
      <c r="A8" s="150" t="s">
        <v>64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1:18" ht="19.5" customHeight="1" thickTop="1" x14ac:dyDescent="0.2">
      <c r="A9" s="153" t="s">
        <v>20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5"/>
    </row>
    <row r="10" spans="1:18" ht="18" customHeight="1" x14ac:dyDescent="0.2">
      <c r="A10" s="156" t="s">
        <v>66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8"/>
    </row>
    <row r="11" spans="1:18" ht="19.5" customHeight="1" x14ac:dyDescent="0.2">
      <c r="A11" s="156" t="s">
        <v>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/>
    </row>
    <row r="12" spans="1:18" ht="5.25" customHeight="1" x14ac:dyDescent="0.2">
      <c r="A12" s="135" t="s">
        <v>63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7"/>
    </row>
    <row r="13" spans="1:18" ht="15.75" x14ac:dyDescent="0.2">
      <c r="A13" s="49" t="s">
        <v>71</v>
      </c>
      <c r="B13" s="22"/>
      <c r="C13" s="22"/>
      <c r="D13" s="74"/>
      <c r="E13" s="5"/>
      <c r="F13" s="5"/>
      <c r="G13" s="35" t="s">
        <v>67</v>
      </c>
      <c r="H13" s="80"/>
      <c r="I13" s="5"/>
      <c r="J13" s="50"/>
      <c r="K13" s="50"/>
      <c r="L13" s="31"/>
      <c r="M13" s="32" t="s">
        <v>68</v>
      </c>
    </row>
    <row r="14" spans="1:18" ht="15.75" x14ac:dyDescent="0.2">
      <c r="A14" s="19" t="s">
        <v>72</v>
      </c>
      <c r="B14" s="14"/>
      <c r="C14" s="14"/>
      <c r="D14" s="76"/>
      <c r="E14" s="6"/>
      <c r="F14" s="6"/>
      <c r="G14" s="7" t="s">
        <v>41</v>
      </c>
      <c r="H14" s="79"/>
      <c r="I14" s="6"/>
      <c r="J14" s="51"/>
      <c r="K14" s="51"/>
      <c r="L14" s="33"/>
      <c r="M14" s="75" t="s">
        <v>69</v>
      </c>
    </row>
    <row r="15" spans="1:18" ht="15" x14ac:dyDescent="0.2">
      <c r="A15" s="159" t="s">
        <v>9</v>
      </c>
      <c r="B15" s="132"/>
      <c r="C15" s="132"/>
      <c r="D15" s="132"/>
      <c r="E15" s="132"/>
      <c r="F15" s="132"/>
      <c r="G15" s="160"/>
      <c r="H15" s="131" t="s">
        <v>1</v>
      </c>
      <c r="I15" s="132"/>
      <c r="J15" s="132"/>
      <c r="K15" s="132"/>
      <c r="L15" s="132"/>
      <c r="M15" s="133"/>
    </row>
    <row r="16" spans="1:18" ht="15" x14ac:dyDescent="0.2">
      <c r="A16" s="20"/>
      <c r="B16" s="15"/>
      <c r="C16" s="15"/>
      <c r="D16" s="11"/>
      <c r="E16" s="12"/>
      <c r="F16" s="11"/>
      <c r="G16" s="13" t="s">
        <v>63</v>
      </c>
      <c r="H16" s="42" t="s">
        <v>70</v>
      </c>
      <c r="I16" s="8"/>
      <c r="J16" s="52"/>
      <c r="K16" s="52"/>
      <c r="L16" s="8"/>
      <c r="M16" s="21"/>
    </row>
    <row r="17" spans="1:13" ht="15" x14ac:dyDescent="0.2">
      <c r="A17" s="20" t="s">
        <v>17</v>
      </c>
      <c r="B17" s="15"/>
      <c r="C17" s="15"/>
      <c r="D17" s="10"/>
      <c r="E17" s="12"/>
      <c r="F17" s="11"/>
      <c r="G17" s="13" t="s">
        <v>58</v>
      </c>
      <c r="H17" s="42" t="s">
        <v>39</v>
      </c>
      <c r="I17" s="8"/>
      <c r="J17" s="52"/>
      <c r="K17" s="52"/>
      <c r="L17" s="8"/>
      <c r="M17" s="41"/>
    </row>
    <row r="18" spans="1:13" ht="15" x14ac:dyDescent="0.2">
      <c r="A18" s="20" t="s">
        <v>18</v>
      </c>
      <c r="B18" s="15"/>
      <c r="C18" s="15"/>
      <c r="D18" s="10"/>
      <c r="E18" s="12"/>
      <c r="F18" s="11"/>
      <c r="G18" s="13" t="s">
        <v>48</v>
      </c>
      <c r="H18" s="42" t="s">
        <v>40</v>
      </c>
      <c r="I18" s="8"/>
      <c r="J18" s="52"/>
      <c r="K18" s="52"/>
      <c r="L18" s="8"/>
      <c r="M18" s="41"/>
    </row>
    <row r="19" spans="1:13" ht="16.5" thickBot="1" x14ac:dyDescent="0.25">
      <c r="A19" s="20" t="s">
        <v>15</v>
      </c>
      <c r="B19" s="16"/>
      <c r="C19" s="16"/>
      <c r="D19" s="9"/>
      <c r="E19" s="9"/>
      <c r="F19" s="9"/>
      <c r="G19" s="13" t="s">
        <v>57</v>
      </c>
      <c r="H19" s="42" t="s">
        <v>38</v>
      </c>
      <c r="I19" s="8"/>
      <c r="J19" s="52"/>
      <c r="K19" s="52"/>
      <c r="L19" s="78">
        <v>13.5</v>
      </c>
      <c r="M19" s="21" t="s">
        <v>82</v>
      </c>
    </row>
    <row r="20" spans="1:13" ht="9.75" customHeight="1" thickTop="1" thickBot="1" x14ac:dyDescent="0.25">
      <c r="A20" s="23"/>
      <c r="B20" s="24"/>
      <c r="C20" s="24"/>
      <c r="D20" s="23"/>
      <c r="E20" s="23"/>
      <c r="F20" s="23"/>
      <c r="G20" s="23"/>
      <c r="H20" s="23"/>
      <c r="I20" s="23"/>
      <c r="J20" s="53"/>
      <c r="K20" s="53"/>
      <c r="L20" s="23"/>
      <c r="M20" s="23"/>
    </row>
    <row r="21" spans="1:13" s="3" customFormat="1" ht="21" customHeight="1" thickTop="1" x14ac:dyDescent="0.2">
      <c r="A21" s="161" t="s">
        <v>6</v>
      </c>
      <c r="B21" s="127" t="s">
        <v>12</v>
      </c>
      <c r="C21" s="127" t="s">
        <v>34</v>
      </c>
      <c r="D21" s="127" t="s">
        <v>2</v>
      </c>
      <c r="E21" s="127" t="s">
        <v>33</v>
      </c>
      <c r="F21" s="127" t="s">
        <v>8</v>
      </c>
      <c r="G21" s="127" t="s">
        <v>13</v>
      </c>
      <c r="H21" s="127" t="s">
        <v>7</v>
      </c>
      <c r="I21" s="127" t="s">
        <v>23</v>
      </c>
      <c r="J21" s="129" t="s">
        <v>21</v>
      </c>
      <c r="K21" s="111" t="s">
        <v>80</v>
      </c>
      <c r="L21" s="111" t="s">
        <v>59</v>
      </c>
      <c r="M21" s="118" t="s">
        <v>14</v>
      </c>
    </row>
    <row r="22" spans="1:13" s="3" customFormat="1" ht="13.5" customHeight="1" x14ac:dyDescent="0.2">
      <c r="A22" s="162"/>
      <c r="B22" s="128"/>
      <c r="C22" s="128"/>
      <c r="D22" s="128"/>
      <c r="E22" s="128"/>
      <c r="F22" s="128"/>
      <c r="G22" s="128"/>
      <c r="H22" s="128"/>
      <c r="I22" s="128"/>
      <c r="J22" s="130"/>
      <c r="K22" s="112"/>
      <c r="L22" s="112"/>
      <c r="M22" s="119"/>
    </row>
    <row r="23" spans="1:13" s="4" customFormat="1" ht="26.25" customHeight="1" x14ac:dyDescent="0.2">
      <c r="A23" s="81">
        <v>1</v>
      </c>
      <c r="B23" s="36">
        <v>1</v>
      </c>
      <c r="C23" s="36">
        <v>10005989227</v>
      </c>
      <c r="D23" s="37" t="s">
        <v>49</v>
      </c>
      <c r="E23" s="91">
        <v>32576</v>
      </c>
      <c r="F23" s="28" t="s">
        <v>22</v>
      </c>
      <c r="G23" s="93" t="s">
        <v>36</v>
      </c>
      <c r="H23" s="71">
        <v>3.3240740740740744E-2</v>
      </c>
      <c r="I23" s="71" t="s">
        <v>63</v>
      </c>
      <c r="J23" s="54">
        <f>IFERROR($L$19*3600/(HOUR(H23)*3600+MINUTE(H23)*60+SECOND(H23)),"")</f>
        <v>16.922005571030642</v>
      </c>
      <c r="K23" s="54"/>
      <c r="L23" s="27">
        <v>100</v>
      </c>
      <c r="M23" s="34"/>
    </row>
    <row r="24" spans="1:13" s="4" customFormat="1" ht="26.25" customHeight="1" x14ac:dyDescent="0.2">
      <c r="A24" s="29">
        <v>2</v>
      </c>
      <c r="B24" s="36">
        <v>3</v>
      </c>
      <c r="C24" s="36">
        <v>10001468118</v>
      </c>
      <c r="D24" s="37" t="s">
        <v>53</v>
      </c>
      <c r="E24" s="91">
        <v>29413</v>
      </c>
      <c r="F24" s="28" t="s">
        <v>22</v>
      </c>
      <c r="G24" s="93" t="s">
        <v>35</v>
      </c>
      <c r="H24" s="71">
        <v>3.3414351851851855E-2</v>
      </c>
      <c r="I24" s="71">
        <v>1.7361111111111049E-4</v>
      </c>
      <c r="J24" s="54">
        <f t="shared" ref="J24:J27" si="0">IFERROR($L$19*3600/(HOUR(H24)*3600+MINUTE(H24)*60+SECOND(H24)),"")</f>
        <v>16.834083824038796</v>
      </c>
      <c r="K24" s="54"/>
      <c r="L24" s="27">
        <v>90</v>
      </c>
      <c r="M24" s="34"/>
    </row>
    <row r="25" spans="1:13" s="4" customFormat="1" ht="26.25" customHeight="1" x14ac:dyDescent="0.2">
      <c r="A25" s="29">
        <v>3</v>
      </c>
      <c r="B25" s="30">
        <v>6</v>
      </c>
      <c r="C25" s="36">
        <v>10015878880</v>
      </c>
      <c r="D25" s="37" t="s">
        <v>54</v>
      </c>
      <c r="E25" s="91">
        <v>35515</v>
      </c>
      <c r="F25" s="28" t="s">
        <v>22</v>
      </c>
      <c r="G25" s="93" t="s">
        <v>35</v>
      </c>
      <c r="H25" s="71">
        <v>3.3680555555555554E-2</v>
      </c>
      <c r="I25" s="71">
        <v>4.3981481481480955E-4</v>
      </c>
      <c r="J25" s="54">
        <f t="shared" si="0"/>
        <v>16.701030927835053</v>
      </c>
      <c r="K25" s="54"/>
      <c r="L25" s="27">
        <v>80</v>
      </c>
      <c r="M25" s="34"/>
    </row>
    <row r="26" spans="1:13" s="4" customFormat="1" ht="26.25" customHeight="1" x14ac:dyDescent="0.2">
      <c r="A26" s="29">
        <v>4</v>
      </c>
      <c r="B26" s="30">
        <v>8</v>
      </c>
      <c r="C26" s="36">
        <v>10036084788</v>
      </c>
      <c r="D26" s="37" t="s">
        <v>55</v>
      </c>
      <c r="E26" s="91">
        <v>37739</v>
      </c>
      <c r="F26" s="28" t="s">
        <v>30</v>
      </c>
      <c r="G26" s="93" t="s">
        <v>36</v>
      </c>
      <c r="H26" s="71">
        <v>3.4618055555555555E-2</v>
      </c>
      <c r="I26" s="71">
        <v>1.3773148148148104E-3</v>
      </c>
      <c r="J26" s="54">
        <f t="shared" si="0"/>
        <v>16.248746238716148</v>
      </c>
      <c r="K26" s="54"/>
      <c r="L26" s="27">
        <v>75</v>
      </c>
      <c r="M26" s="34"/>
    </row>
    <row r="27" spans="1:13" s="4" customFormat="1" ht="26.25" customHeight="1" x14ac:dyDescent="0.2">
      <c r="A27" s="29">
        <v>5</v>
      </c>
      <c r="B27" s="30">
        <v>5</v>
      </c>
      <c r="C27" s="36">
        <v>10036034369</v>
      </c>
      <c r="D27" s="37" t="s">
        <v>50</v>
      </c>
      <c r="E27" s="91">
        <v>37562</v>
      </c>
      <c r="F27" s="28" t="s">
        <v>30</v>
      </c>
      <c r="G27" s="93" t="s">
        <v>36</v>
      </c>
      <c r="H27" s="71">
        <v>3.6770833333333336E-2</v>
      </c>
      <c r="I27" s="71">
        <v>3.5300925925925916E-3</v>
      </c>
      <c r="J27" s="54">
        <f t="shared" si="0"/>
        <v>15.297450424929178</v>
      </c>
      <c r="K27" s="54"/>
      <c r="L27" s="27">
        <v>70</v>
      </c>
      <c r="M27" s="34"/>
    </row>
    <row r="28" spans="1:13" s="4" customFormat="1" ht="26.25" customHeight="1" x14ac:dyDescent="0.2">
      <c r="A28" s="29" t="s">
        <v>61</v>
      </c>
      <c r="B28" s="30">
        <v>7</v>
      </c>
      <c r="C28" s="36">
        <v>10034929276</v>
      </c>
      <c r="D28" s="37" t="s">
        <v>51</v>
      </c>
      <c r="E28" s="91">
        <v>36738</v>
      </c>
      <c r="F28" s="28" t="s">
        <v>30</v>
      </c>
      <c r="G28" s="93" t="s">
        <v>36</v>
      </c>
      <c r="H28" s="71"/>
      <c r="I28" s="71"/>
      <c r="J28" s="54"/>
      <c r="K28" s="54"/>
      <c r="L28" s="27"/>
      <c r="M28" s="34"/>
    </row>
    <row r="29" spans="1:13" s="4" customFormat="1" ht="26.25" customHeight="1" x14ac:dyDescent="0.2">
      <c r="A29" s="29" t="s">
        <v>62</v>
      </c>
      <c r="B29" s="30">
        <v>2</v>
      </c>
      <c r="C29" s="36">
        <v>10034982729</v>
      </c>
      <c r="D29" s="37" t="s">
        <v>52</v>
      </c>
      <c r="E29" s="91">
        <v>36555</v>
      </c>
      <c r="F29" s="28" t="s">
        <v>22</v>
      </c>
      <c r="G29" s="93" t="s">
        <v>44</v>
      </c>
      <c r="H29" s="71"/>
      <c r="I29" s="71"/>
      <c r="J29" s="54"/>
      <c r="K29" s="54"/>
      <c r="L29" s="27"/>
      <c r="M29" s="34"/>
    </row>
    <row r="30" spans="1:13" s="4" customFormat="1" ht="26.25" customHeight="1" thickBot="1" x14ac:dyDescent="0.25">
      <c r="A30" s="82" t="s">
        <v>62</v>
      </c>
      <c r="B30" s="83">
        <v>4</v>
      </c>
      <c r="C30" s="84">
        <v>10010880653</v>
      </c>
      <c r="D30" s="85" t="s">
        <v>60</v>
      </c>
      <c r="E30" s="92">
        <v>35807</v>
      </c>
      <c r="F30" s="86" t="s">
        <v>30</v>
      </c>
      <c r="G30" s="94" t="s">
        <v>37</v>
      </c>
      <c r="H30" s="87"/>
      <c r="I30" s="87"/>
      <c r="J30" s="55"/>
      <c r="K30" s="55"/>
      <c r="L30" s="88"/>
      <c r="M30" s="89"/>
    </row>
    <row r="31" spans="1:13" ht="9" customHeight="1" thickTop="1" thickBot="1" x14ac:dyDescent="0.25">
      <c r="A31" s="103"/>
      <c r="B31" s="104"/>
      <c r="C31" s="104"/>
      <c r="D31" s="105"/>
      <c r="E31" s="106"/>
      <c r="F31" s="72"/>
      <c r="G31" s="107"/>
      <c r="H31" s="108"/>
      <c r="I31" s="108"/>
      <c r="J31" s="56"/>
      <c r="K31" s="56"/>
      <c r="L31" s="108"/>
      <c r="M31" s="109"/>
    </row>
    <row r="32" spans="1:13" ht="15.75" thickTop="1" x14ac:dyDescent="0.2">
      <c r="A32" s="134" t="s">
        <v>4</v>
      </c>
      <c r="B32" s="120"/>
      <c r="C32" s="120"/>
      <c r="D32" s="120"/>
      <c r="E32" s="110"/>
      <c r="F32" s="110"/>
      <c r="G32" s="120" t="s">
        <v>5</v>
      </c>
      <c r="H32" s="120"/>
      <c r="I32" s="120"/>
      <c r="J32" s="120"/>
      <c r="K32" s="120"/>
      <c r="L32" s="120"/>
      <c r="M32" s="121"/>
    </row>
    <row r="33" spans="1:13" x14ac:dyDescent="0.2">
      <c r="A33" s="38" t="s">
        <v>73</v>
      </c>
      <c r="B33" s="39"/>
      <c r="C33" s="43"/>
      <c r="D33" s="40"/>
      <c r="E33" s="60"/>
      <c r="F33" s="66"/>
      <c r="G33" s="44" t="s">
        <v>31</v>
      </c>
      <c r="H33" s="40">
        <v>3</v>
      </c>
      <c r="I33" s="60"/>
      <c r="J33" s="97"/>
      <c r="K33" s="61"/>
      <c r="L33" s="57" t="s">
        <v>29</v>
      </c>
      <c r="M33" s="96">
        <f>COUNTIF(F16:F30,"ЗМС")</f>
        <v>0</v>
      </c>
    </row>
    <row r="34" spans="1:13" x14ac:dyDescent="0.2">
      <c r="A34" s="38" t="s">
        <v>74</v>
      </c>
      <c r="B34" s="9"/>
      <c r="C34" s="45"/>
      <c r="D34" s="26"/>
      <c r="E34" s="67"/>
      <c r="F34" s="68"/>
      <c r="G34" s="46" t="s">
        <v>24</v>
      </c>
      <c r="H34" s="163">
        <f>H35+H40</f>
        <v>8</v>
      </c>
      <c r="I34" s="62"/>
      <c r="K34" s="63"/>
      <c r="L34" s="58" t="s">
        <v>19</v>
      </c>
      <c r="M34" s="96">
        <f>COUNTIF(F16:F30,"МСМК")</f>
        <v>0</v>
      </c>
    </row>
    <row r="35" spans="1:13" x14ac:dyDescent="0.2">
      <c r="A35" s="38" t="s">
        <v>75</v>
      </c>
      <c r="B35" s="9"/>
      <c r="C35" s="48"/>
      <c r="D35" s="26"/>
      <c r="E35" s="67"/>
      <c r="F35" s="68"/>
      <c r="G35" s="46" t="s">
        <v>25</v>
      </c>
      <c r="H35" s="163">
        <f>H36+H38+H39+H37</f>
        <v>6</v>
      </c>
      <c r="I35" s="62"/>
      <c r="K35" s="63"/>
      <c r="L35" s="58" t="s">
        <v>22</v>
      </c>
      <c r="M35" s="96">
        <f>COUNTIF(F16:F30,"МС")</f>
        <v>4</v>
      </c>
    </row>
    <row r="36" spans="1:13" x14ac:dyDescent="0.2">
      <c r="A36" s="38" t="s">
        <v>76</v>
      </c>
      <c r="B36" s="9"/>
      <c r="C36" s="48"/>
      <c r="D36" s="26"/>
      <c r="E36" s="67"/>
      <c r="F36" s="68"/>
      <c r="G36" s="46" t="s">
        <v>26</v>
      </c>
      <c r="H36" s="163">
        <f>COUNT(A16:A30)</f>
        <v>5</v>
      </c>
      <c r="I36" s="62"/>
      <c r="K36" s="63"/>
      <c r="L36" s="58" t="s">
        <v>30</v>
      </c>
      <c r="M36" s="96">
        <f>COUNTIF(F16:F30,"КМС")</f>
        <v>4</v>
      </c>
    </row>
    <row r="37" spans="1:13" x14ac:dyDescent="0.2">
      <c r="A37" s="38"/>
      <c r="B37" s="9"/>
      <c r="C37" s="48"/>
      <c r="D37" s="26"/>
      <c r="E37" s="67"/>
      <c r="F37" s="68"/>
      <c r="G37" s="46" t="s">
        <v>43</v>
      </c>
      <c r="H37" s="26">
        <f>COUNTIF(A16:A30,"ЛИМ")</f>
        <v>0</v>
      </c>
      <c r="I37" s="62"/>
      <c r="K37" s="63"/>
      <c r="L37" s="95" t="s">
        <v>42</v>
      </c>
      <c r="M37" s="96">
        <f>COUNTIF(F16:F30,"1 СР")</f>
        <v>0</v>
      </c>
    </row>
    <row r="38" spans="1:13" x14ac:dyDescent="0.2">
      <c r="A38" s="38"/>
      <c r="B38" s="9"/>
      <c r="C38" s="9"/>
      <c r="D38" s="26"/>
      <c r="E38" s="67"/>
      <c r="F38" s="68"/>
      <c r="G38" s="46" t="s">
        <v>27</v>
      </c>
      <c r="H38" s="163">
        <f>COUNTIF(A16:A30,"НФ")</f>
        <v>1</v>
      </c>
      <c r="I38" s="62"/>
      <c r="K38" s="63"/>
      <c r="L38" s="58" t="s">
        <v>77</v>
      </c>
      <c r="M38" s="96">
        <f>COUNTIF(F16:F30,"2 СР")</f>
        <v>0</v>
      </c>
    </row>
    <row r="39" spans="1:13" x14ac:dyDescent="0.2">
      <c r="A39" s="38"/>
      <c r="B39" s="9"/>
      <c r="C39" s="9"/>
      <c r="D39" s="26"/>
      <c r="E39" s="67"/>
      <c r="F39" s="68"/>
      <c r="G39" s="46" t="s">
        <v>32</v>
      </c>
      <c r="H39" s="163">
        <f>COUNTIF(A16:A30,"ДСКВ")</f>
        <v>0</v>
      </c>
      <c r="I39" s="62"/>
      <c r="K39" s="63"/>
      <c r="L39" s="58" t="s">
        <v>78</v>
      </c>
      <c r="M39" s="96">
        <f>COUNTIF(F16:F30,"3 СР")</f>
        <v>0</v>
      </c>
    </row>
    <row r="40" spans="1:13" x14ac:dyDescent="0.2">
      <c r="A40" s="38"/>
      <c r="B40" s="9"/>
      <c r="C40" s="9"/>
      <c r="D40" s="26"/>
      <c r="E40" s="69"/>
      <c r="F40" s="70"/>
      <c r="G40" s="46" t="s">
        <v>28</v>
      </c>
      <c r="H40" s="163">
        <f>COUNTIF(A16:A30,"НС")</f>
        <v>2</v>
      </c>
      <c r="I40" s="64"/>
      <c r="J40" s="98"/>
      <c r="K40" s="65"/>
      <c r="L40" s="58"/>
      <c r="M40" s="47"/>
    </row>
    <row r="41" spans="1:13" ht="9.75" customHeight="1" x14ac:dyDescent="0.2">
      <c r="A41" s="17"/>
      <c r="B41" s="90"/>
      <c r="C41" s="90"/>
      <c r="M41" s="18"/>
    </row>
    <row r="42" spans="1:13" x14ac:dyDescent="0.2">
      <c r="A42" s="122" t="s">
        <v>79</v>
      </c>
      <c r="B42" s="113"/>
      <c r="C42" s="113"/>
      <c r="D42" s="113"/>
      <c r="E42" s="113" t="s">
        <v>11</v>
      </c>
      <c r="F42" s="113"/>
      <c r="G42" s="113"/>
      <c r="H42" s="113" t="s">
        <v>3</v>
      </c>
      <c r="I42" s="113"/>
      <c r="J42" s="113"/>
      <c r="K42" s="100"/>
      <c r="L42" s="113" t="s">
        <v>56</v>
      </c>
      <c r="M42" s="114"/>
    </row>
    <row r="43" spans="1:13" x14ac:dyDescent="0.2">
      <c r="A43" s="123"/>
      <c r="B43" s="124"/>
      <c r="C43" s="124"/>
      <c r="D43" s="124"/>
      <c r="E43" s="124"/>
      <c r="F43" s="125"/>
      <c r="G43" s="125"/>
      <c r="H43" s="125"/>
      <c r="I43" s="125"/>
      <c r="J43" s="125"/>
      <c r="K43" s="125"/>
      <c r="L43" s="125"/>
      <c r="M43" s="126"/>
    </row>
    <row r="44" spans="1:13" x14ac:dyDescent="0.2">
      <c r="A44" s="99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73"/>
    </row>
    <row r="45" spans="1:13" x14ac:dyDescent="0.2">
      <c r="A45" s="99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73"/>
    </row>
    <row r="46" spans="1:13" x14ac:dyDescent="0.2">
      <c r="A46" s="99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73"/>
    </row>
    <row r="47" spans="1:13" ht="13.5" thickBot="1" x14ac:dyDescent="0.25">
      <c r="A47" s="115"/>
      <c r="B47" s="116"/>
      <c r="C47" s="116"/>
      <c r="D47" s="116"/>
      <c r="E47" s="116" t="str">
        <f>G17</f>
        <v xml:space="preserve">ГЕОРГИЕВ В.М. (ВК, Чувашская Республика) </v>
      </c>
      <c r="F47" s="116"/>
      <c r="G47" s="116"/>
      <c r="H47" s="116" t="str">
        <f>G18</f>
        <v xml:space="preserve">БЕСЧАСТНОВ А.А. (ВК, г. Москва) </v>
      </c>
      <c r="I47" s="116"/>
      <c r="J47" s="116"/>
      <c r="K47" s="101"/>
      <c r="L47" s="116" t="str">
        <f>G19</f>
        <v xml:space="preserve">ТЕБАЙКИН И.Г. (ВК, Московская обл.) </v>
      </c>
      <c r="M47" s="117"/>
    </row>
    <row r="48" spans="1:13" ht="13.5" thickTop="1" x14ac:dyDescent="0.2"/>
  </sheetData>
  <mergeCells count="39">
    <mergeCell ref="A11:M11"/>
    <mergeCell ref="A15:G15"/>
    <mergeCell ref="A21:A22"/>
    <mergeCell ref="A6:M6"/>
    <mergeCell ref="A7:M7"/>
    <mergeCell ref="A8:M8"/>
    <mergeCell ref="A9:M9"/>
    <mergeCell ref="A10:M10"/>
    <mergeCell ref="A1:M1"/>
    <mergeCell ref="A2:M2"/>
    <mergeCell ref="A3:M3"/>
    <mergeCell ref="A4:M4"/>
    <mergeCell ref="A5:M5"/>
    <mergeCell ref="I21:I22"/>
    <mergeCell ref="J21:J22"/>
    <mergeCell ref="H15:M15"/>
    <mergeCell ref="A32:D32"/>
    <mergeCell ref="A12:M12"/>
    <mergeCell ref="D21:D22"/>
    <mergeCell ref="E21:E22"/>
    <mergeCell ref="F21:F22"/>
    <mergeCell ref="G21:G22"/>
    <mergeCell ref="H21:H22"/>
    <mergeCell ref="L21:L22"/>
    <mergeCell ref="H42:J42"/>
    <mergeCell ref="L42:M42"/>
    <mergeCell ref="A47:D47"/>
    <mergeCell ref="E47:G47"/>
    <mergeCell ref="H47:J47"/>
    <mergeCell ref="L47:M47"/>
    <mergeCell ref="M21:M22"/>
    <mergeCell ref="G32:M32"/>
    <mergeCell ref="A42:D42"/>
    <mergeCell ref="A43:E43"/>
    <mergeCell ref="F43:M43"/>
    <mergeCell ref="K21:K22"/>
    <mergeCell ref="E42:G42"/>
    <mergeCell ref="B21:B22"/>
    <mergeCell ref="C21:C22"/>
  </mergeCells>
  <conditionalFormatting sqref="B2">
    <cfRule type="duplicateValues" dxfId="6" priority="5"/>
  </conditionalFormatting>
  <conditionalFormatting sqref="B3">
    <cfRule type="duplicateValues" dxfId="5" priority="4"/>
  </conditionalFormatting>
  <conditionalFormatting sqref="B4">
    <cfRule type="duplicateValues" dxfId="4" priority="3"/>
  </conditionalFormatting>
  <conditionalFormatting sqref="B1 B6:B7 B9:B11 B13:B14 B16:B19">
    <cfRule type="duplicateValues" dxfId="3" priority="6"/>
  </conditionalFormatting>
  <conditionalFormatting sqref="B20:B31 B33:B41 B48:B1048576">
    <cfRule type="duplicateValues" dxfId="2" priority="13"/>
  </conditionalFormatting>
  <conditionalFormatting sqref="B47">
    <cfRule type="duplicateValues" dxfId="1" priority="1"/>
  </conditionalFormatting>
  <conditionalFormatting sqref="B42:B46">
    <cfRule type="duplicateValues" dxfId="0" priority="2"/>
  </conditionalFormatting>
  <pageMargins left="0.2" right="0.2" top="0.25" bottom="0.2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WE</vt:lpstr>
      <vt:lpstr>WE!Область_печати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2022-02-13T11:58:55Z</cp:lastPrinted>
  <dcterms:created xsi:type="dcterms:W3CDTF">1996-10-08T23:32:33Z</dcterms:created>
  <dcterms:modified xsi:type="dcterms:W3CDTF">2022-03-24T12:59:37Z</dcterms:modified>
</cp:coreProperties>
</file>