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/>
  </bookViews>
  <sheets>
    <sheet name="КК" sheetId="7" r:id="rId1"/>
  </sheets>
  <definedNames>
    <definedName name="_xlnm.Print_Area" localSheetId="0">КК!$A$1:$M$66</definedName>
  </definedNames>
  <calcPr calcId="152511"/>
</workbook>
</file>

<file path=xl/calcChain.xml><?xml version="1.0" encoding="utf-8"?>
<calcChain xmlns="http://schemas.openxmlformats.org/spreadsheetml/2006/main">
  <c r="J25" i="7" l="1"/>
  <c r="J26" i="7"/>
  <c r="J27" i="7"/>
  <c r="J28" i="7"/>
  <c r="J29" i="7"/>
  <c r="J30" i="7"/>
  <c r="J31" i="7"/>
  <c r="J24" i="7"/>
  <c r="J23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23" i="7"/>
  <c r="K24" i="7"/>
  <c r="K25" i="7"/>
  <c r="K26" i="7"/>
  <c r="K27" i="7"/>
  <c r="K28" i="7"/>
  <c r="K22" i="7"/>
  <c r="D66" i="7"/>
  <c r="G66" i="7"/>
  <c r="K66" i="7"/>
  <c r="H59" i="7"/>
  <c r="H58" i="7"/>
  <c r="H57" i="7"/>
  <c r="H56" i="7"/>
  <c r="M59" i="7"/>
  <c r="M58" i="7"/>
  <c r="M57" i="7"/>
  <c r="M56" i="7"/>
  <c r="M55" i="7"/>
  <c r="M53" i="7"/>
  <c r="M54" i="7"/>
  <c r="H55" i="7" l="1"/>
  <c r="H54" i="7" s="1"/>
</calcChain>
</file>

<file path=xl/sharedStrings.xml><?xml version="1.0" encoding="utf-8"?>
<sst xmlns="http://schemas.openxmlformats.org/spreadsheetml/2006/main" count="174" uniqueCount="110">
  <si>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</si>
  <si>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</si>
  <si>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</si>
  <si>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</si>
  <si>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</si>
  <si>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</si>
  <si>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Мужчины</t>
  </si>
  <si>
    <t>БАЙДИН Никита</t>
  </si>
  <si>
    <t>САПЕГИН Егор</t>
  </si>
  <si>
    <t>Москва</t>
  </si>
  <si>
    <t>СЫЧЕВ Артем</t>
  </si>
  <si>
    <t>Санкт-Петербург</t>
  </si>
  <si>
    <t>БОРЕДСКИЙ Руслан</t>
  </si>
  <si>
    <t>ВАВИЛОВ Арсентий</t>
  </si>
  <si>
    <t>АХМЕТОВ Айнур</t>
  </si>
  <si>
    <t>ЛУНДЕ Павел</t>
  </si>
  <si>
    <t>ГОРШКОВ Артем</t>
  </si>
  <si>
    <t>ИВАНОВ Николай</t>
  </si>
  <si>
    <t>КОСТЕРИН Марк</t>
  </si>
  <si>
    <t>ЛЕБЕДЕВ Владислав</t>
  </si>
  <si>
    <t>Чувашская Республика</t>
  </si>
  <si>
    <t>МИХЕЙКИН Роман</t>
  </si>
  <si>
    <t>Самарская область</t>
  </si>
  <si>
    <t>Удмуртская Республика</t>
  </si>
  <si>
    <t>ДЕМИН Денис</t>
  </si>
  <si>
    <t>Московская область</t>
  </si>
  <si>
    <t>КАЛАШНИКОВ Григорий</t>
  </si>
  <si>
    <t>ЛУЖБИН Илья</t>
  </si>
  <si>
    <t>МСМК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</si>
  <si>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</si>
  <si>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</si>
  <si>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</si>
  <si>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</si>
  <si>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</si>
  <si>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</si>
  <si>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</si>
  <si>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</si>
  <si>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</si>
  <si>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</si>
  <si>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</si>
  <si>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</si>
  <si>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</si>
  <si>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</si>
  <si>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</si>
  <si>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</si>
  <si>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</si>
  <si>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</si>
  <si>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</si>
  <si>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</si>
  <si>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</si>
  <si>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</si>
  <si>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</si>
  <si>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</si>
  <si>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</si>
  <si>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Свердловская область</t>
  </si>
  <si>
    <t>БАЛОБАНОВ Павел</t>
  </si>
  <si>
    <t>СУДЬЯ НА ФИНИШЕ:</t>
  </si>
  <si>
    <t>Краснодарский край</t>
  </si>
  <si>
    <t>УСМАНОВ Елисей</t>
  </si>
  <si>
    <t>ПРИВАЛОВ Егор</t>
  </si>
  <si>
    <t>АЛЕКСЕЕВНИН Алексей</t>
  </si>
  <si>
    <t>КАРПОВ Даниил</t>
  </si>
  <si>
    <t>МАМОЛАТ Владимир</t>
  </si>
  <si>
    <t>ГОГОЛЕВ Максим</t>
  </si>
  <si>
    <t>Челябинская область</t>
  </si>
  <si>
    <t>СУДЬЯ НА ФИНИШЕ</t>
  </si>
  <si>
    <t>ФИЛИПОВ Никита</t>
  </si>
  <si>
    <t>ЧЕРНОРУЦКИЙ Владислав</t>
  </si>
  <si>
    <t>РЕВУНОВ Андрей</t>
  </si>
  <si>
    <t>ЗАГУМЕННИКОВ Роман</t>
  </si>
  <si>
    <t>1 СР</t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</si>
  <si>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</si>
  <si>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</si>
  <si>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</si>
  <si>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</si>
  <si>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</si>
  <si>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</si>
  <si>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</si>
  <si>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</si>
  <si>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РАЗРЯД,
ЗВАНИЕ</t>
  </si>
  <si>
    <t>ФАМИЛИЯ, ИМЯ</t>
  </si>
  <si>
    <t>ОТСТАВАНИЕ</t>
  </si>
  <si>
    <t>СКОРОСТЬ км/ч</t>
  </si>
  <si>
    <t xml:space="preserve">                      </t>
  </si>
  <si>
    <t xml:space="preserve">             </t>
  </si>
  <si>
    <t>ДИСТАНЦИЯ: ДЛИНА КРУГА/КРУГОВ</t>
  </si>
  <si>
    <t xml:space="preserve">Ветер: </t>
  </si>
  <si>
    <t>СТРЕЖНЕВА Д.А. (ВК, г. Челябинск )</t>
  </si>
  <si>
    <r>
      <t>МЕСТО ПРОВЕДЕНИЯ:</t>
    </r>
    <r>
      <rPr>
        <sz val="9"/>
        <rFont val="Calibri"/>
        <family val="2"/>
        <charset val="204"/>
      </rPr>
      <t xml:space="preserve"> г. Кыштым</t>
    </r>
  </si>
  <si>
    <t>маунтинбайк - кросс-кантри</t>
  </si>
  <si>
    <t>КУБОК РОССИИ</t>
  </si>
  <si>
    <t>2 этап</t>
  </si>
  <si>
    <r>
      <t>ДАТА ПРОВЕДЕНИЯ:</t>
    </r>
    <r>
      <rPr>
        <sz val="9"/>
        <rFont val="Calibri"/>
        <family val="2"/>
        <charset val="204"/>
      </rPr>
      <t xml:space="preserve"> 06</t>
    </r>
    <r>
      <rPr>
        <sz val="9"/>
        <color indexed="8"/>
        <rFont val="Calibri"/>
        <family val="2"/>
        <charset val="204"/>
      </rPr>
      <t xml:space="preserve"> июля 2022 года</t>
    </r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</si>
  <si>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12ч 20м</t>
    </r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</si>
  <si>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14ч 00м</t>
    </r>
  </si>
  <si>
    <t>№ ЕКП 2022: 4779</t>
  </si>
  <si>
    <t>№ ВРВС: 0080111611Я</t>
  </si>
  <si>
    <t>5,0 км/5</t>
  </si>
  <si>
    <t>ГЕОРГИЕВ В.М. (ВК, Чувашская Республика)</t>
  </si>
  <si>
    <t>Температура: +15+17</t>
  </si>
  <si>
    <t>Влажность: 68 %</t>
  </si>
  <si>
    <t>ФИЛИППОВ А.Н. (ВК, Чувашская Республика)</t>
  </si>
  <si>
    <t>ЕВГРАФОВ Евгений</t>
  </si>
  <si>
    <t>ЖИЛЯКОВ Алексей</t>
  </si>
  <si>
    <t>+ 1 кр</t>
  </si>
  <si>
    <t>+ 2 кр</t>
  </si>
  <si>
    <t>МИРОЛЮБОВ Яков</t>
  </si>
  <si>
    <t>НФ</t>
  </si>
  <si>
    <t>НС</t>
  </si>
  <si>
    <t>РЕЗУЛЬТАТ и 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</si>
</sst>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:ss.00"/>
  </numFmts>
  <fonts count="25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9" fillId="0" borderId="0"/>
    <xf numFmtId="0" fontId="10" fillId="0" borderId="0"/>
    <xf numFmtId="0" fontId="3" fillId="0" borderId="0"/>
  </cellStyleXfs>
  <cellXfs count="159">
    <xf numFmtId="0" fontId="0" fillId="0" borderId="0" xfId="0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4" fontId="15" fillId="0" borderId="8" xfId="0" applyNumberFormat="1" applyFont="1" applyBorder="1" applyAlignment="1"/>
    <xf numFmtId="14" fontId="15" fillId="0" borderId="8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21" fillId="2" borderId="14" xfId="5" applyFont="1" applyFill="1" applyBorder="1" applyAlignment="1">
      <alignment horizontal="center" vertical="center" wrapText="1"/>
    </xf>
    <xf numFmtId="0" fontId="21" fillId="2" borderId="15" xfId="5" applyFont="1" applyFill="1" applyBorder="1" applyAlignment="1">
      <alignment horizontal="center" vertical="center" wrapText="1"/>
    </xf>
    <xf numFmtId="0" fontId="21" fillId="2" borderId="16" xfId="5" applyFont="1" applyFill="1" applyBorder="1" applyAlignment="1">
      <alignment horizontal="center" vertical="center" wrapText="1"/>
    </xf>
    <xf numFmtId="14" fontId="21" fillId="2" borderId="15" xfId="5" applyNumberFormat="1" applyFont="1" applyFill="1" applyBorder="1" applyAlignment="1">
      <alignment horizontal="center" vertical="center" wrapText="1"/>
    </xf>
    <xf numFmtId="2" fontId="21" fillId="2" borderId="15" xfId="5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1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13" xfId="0" applyFont="1" applyBorder="1"/>
    <xf numFmtId="0" fontId="12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12" fillId="0" borderId="8" xfId="0" applyFont="1" applyBorder="1" applyAlignment="1">
      <alignment horizontal="left" vertical="center"/>
    </xf>
    <xf numFmtId="0" fontId="11" fillId="0" borderId="2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8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5" xfId="0" applyNumberFormat="1" applyFont="1" applyBorder="1" applyAlignment="1">
      <alignment vertical="center"/>
    </xf>
    <xf numFmtId="0" fontId="20" fillId="0" borderId="17" xfId="0" applyNumberFormat="1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9" fontId="20" fillId="0" borderId="3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2" fontId="20" fillId="0" borderId="5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2" fontId="12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4" fontId="11" fillId="0" borderId="29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/>
    </xf>
    <xf numFmtId="0" fontId="0" fillId="2" borderId="26" xfId="0" applyFont="1" applyFill="1" applyBorder="1"/>
    <xf numFmtId="0" fontId="5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Border="1"/>
    <xf numFmtId="165" fontId="11" fillId="0" borderId="30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21" fontId="11" fillId="0" borderId="1" xfId="0" applyNumberFormat="1" applyFont="1" applyBorder="1" applyAlignment="1">
      <alignment horizontal="center" vertical="center"/>
    </xf>
    <xf numFmtId="21" fontId="12" fillId="0" borderId="1" xfId="0" applyNumberFormat="1" applyFont="1" applyBorder="1" applyAlignment="1">
      <alignment horizontal="center" vertical="center"/>
    </xf>
    <xf numFmtId="0" fontId="21" fillId="2" borderId="45" xfId="5" applyFont="1" applyFill="1" applyBorder="1" applyAlignment="1">
      <alignment horizontal="center" vertical="center" wrapText="1"/>
    </xf>
    <xf numFmtId="0" fontId="21" fillId="2" borderId="46" xfId="5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18" fillId="2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18" fillId="2" borderId="3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 2" xfId="2"/>
    <cellStyle name="Обычный 2 4" xfId="3"/>
    <cellStyle name="Обычный 5" xfId="4"/>
    <cellStyle name="Обычный_Стартовый протокол Смирнов_20101106_Results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159657</xdr:colOff>
      <xdr:row>0</xdr:row>
      <xdr:rowOff>68489</xdr:rowOff>
    </xdr:from>
    <xdr:to>
      <xdr:col>1</xdr:col>
      <xdr:colOff>216807</xdr:colOff>
      <xdr:row>2</xdr:row>
      <xdr:rowOff>192314</xdr:rowOff>
    </xdr:to>
    <xdr:pic>
      <xdr:nvPicPr>
        <xdr:cNvPr id="6857" name="Picture 2" descr="Министерство спорта Российской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7" y="68489"/>
          <a:ext cx="533400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765175</xdr:colOff>
      <xdr:row>0</xdr:row>
      <xdr:rowOff>76200</xdr:rowOff>
    </xdr:from>
    <xdr:to>
      <xdr:col>12</xdr:col>
      <xdr:colOff>793750</xdr:colOff>
      <xdr:row>2</xdr:row>
      <xdr:rowOff>200025</xdr:rowOff>
    </xdr:to>
    <xdr:pic>
      <xdr:nvPicPr>
        <xdr:cNvPr id="6858" name="Рисунок 2" descr="logo-fvsr-ru2014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836" y="76200"/>
          <a:ext cx="856343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topLeftCell="A26" zoomScale="84" zoomScaleNormal="93" zoomScaleSheetLayoutView="84" workbookViewId="0">
      <selection activeCell="J37" sqref="J37"/>
    </sheetView>
  </sheetViews>
  <sheetFormatPr defaultColWidth="8.85546875" defaultRowHeight="15" x14ac:dyDescent="0.25"/>
  <cols>
    <col min="1" max="1" width="7.140625" style="6" customWidth="1"/>
    <col min="2" max="2" width="6.42578125" style="5" customWidth="1"/>
    <col min="3" max="3" width="12.85546875" style="3" customWidth="1"/>
    <col min="4" max="4" width="21.28515625" style="7" customWidth="1"/>
    <col min="5" max="5" width="10.7109375" style="12" customWidth="1"/>
    <col min="6" max="6" width="8" style="7" customWidth="1"/>
    <col min="7" max="7" width="22.42578125" style="6" customWidth="1"/>
    <col min="8" max="8" width="10" style="7" customWidth="1"/>
    <col min="9" max="9" width="8.140625" style="7" customWidth="1"/>
    <col min="10" max="10" width="11.5703125" style="7" customWidth="1"/>
    <col min="11" max="11" width="11.140625" style="7" customWidth="1"/>
    <col min="12" max="12" width="12.42578125" style="7" customWidth="1"/>
    <col min="13" max="13" width="13" style="7" customWidth="1"/>
    <col min="14" max="16384" width="8.85546875" style="7"/>
  </cols>
  <sheetData>
    <row r="1" spans="1:13" ht="18" customHeight="1" x14ac:dyDescent="0.25">
      <c r="A1" s="122" t="s">
        <v>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8" customHeight="1" x14ac:dyDescent="0.25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8" customHeight="1" x14ac:dyDescent="0.25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8" customHeight="1" x14ac:dyDescent="0.25">
      <c r="A4" s="122" t="s">
        <v>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8.25" customHeight="1" x14ac:dyDescent="0.25">
      <c r="A5" s="53"/>
      <c r="B5" s="1"/>
      <c r="C5" s="2"/>
      <c r="D5" s="54"/>
      <c r="E5" s="8"/>
      <c r="F5" s="54"/>
      <c r="G5" s="53"/>
      <c r="H5" s="54"/>
      <c r="I5" s="54"/>
      <c r="J5" s="54"/>
      <c r="K5" s="54"/>
      <c r="L5" s="54"/>
      <c r="M5" s="54"/>
    </row>
    <row r="6" spans="1:13" ht="13.5" customHeight="1" x14ac:dyDescent="0.25">
      <c r="A6" s="123" t="s">
        <v>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3.5" customHeight="1" x14ac:dyDescent="0.25">
      <c r="A7" s="134" t="s">
        <v>29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8.75" customHeight="1" thickBot="1" x14ac:dyDescent="0.3">
      <c r="A8" s="123" t="s">
        <v>91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 thickTop="1" x14ac:dyDescent="0.25">
      <c r="A9" s="130" t="s">
        <v>30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33"/>
    </row>
    <row r="10" spans="1:13" ht="12.75" customHeight="1" x14ac:dyDescent="0.25">
      <c r="A10" s="124" t="s">
        <v>89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127"/>
    </row>
    <row r="11" spans="1:13" ht="12.75" customHeight="1" x14ac:dyDescent="0.25">
      <c r="A11" s="124" t="s">
        <v>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127"/>
    </row>
    <row r="12" spans="1:13" ht="9" customHeight="1" x14ac:dyDescent="0.2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</row>
    <row r="13" spans="1:13" ht="12" customHeight="1" x14ac:dyDescent="0.25">
      <c r="A13" s="139" t="s">
        <v>88</v>
      </c>
      <c r="B13" s="140"/>
      <c r="C13" s="140"/>
      <c r="D13" s="140"/>
      <c r="E13" s="140"/>
      <c r="F13" s="49"/>
      <c r="G13" s="108" t="s">
        <v>93</v>
      </c>
      <c r="H13" s="14" t="s">
        <v>83</v>
      </c>
      <c r="I13" s="14"/>
      <c r="J13" s="14"/>
      <c r="K13" s="14"/>
      <c r="L13" s="14"/>
      <c r="M13" s="20" t="s">
        <v>96</v>
      </c>
    </row>
    <row r="14" spans="1:13" ht="12" customHeight="1" x14ac:dyDescent="0.25">
      <c r="A14" s="144" t="s">
        <v>92</v>
      </c>
      <c r="B14" s="145"/>
      <c r="C14" s="145"/>
      <c r="D14" s="145"/>
      <c r="E14" s="145"/>
      <c r="F14" s="50"/>
      <c r="G14" s="109" t="s">
        <v>94</v>
      </c>
      <c r="H14" s="11" t="s">
        <v>84</v>
      </c>
      <c r="I14" s="11"/>
      <c r="J14" s="11"/>
      <c r="K14" s="11"/>
      <c r="L14" s="51"/>
      <c r="M14" s="52" t="s">
        <v>95</v>
      </c>
    </row>
    <row r="15" spans="1:13" ht="14.25" customHeight="1" x14ac:dyDescent="0.25">
      <c r="A15" s="146" t="s">
        <v>31</v>
      </c>
      <c r="B15" s="147"/>
      <c r="C15" s="147"/>
      <c r="D15" s="147"/>
      <c r="E15" s="147"/>
      <c r="F15" s="147"/>
      <c r="G15" s="148"/>
      <c r="H15" s="141" t="s">
        <v>32</v>
      </c>
      <c r="I15" s="142"/>
      <c r="J15" s="142"/>
      <c r="K15" s="142"/>
      <c r="L15" s="142"/>
      <c r="M15" s="143"/>
    </row>
    <row r="16" spans="1:13" s="4" customFormat="1" ht="13.5" customHeight="1" x14ac:dyDescent="0.2">
      <c r="A16" s="88" t="s">
        <v>33</v>
      </c>
      <c r="B16" s="13"/>
      <c r="C16" s="42"/>
      <c r="D16" s="9"/>
      <c r="E16" s="43"/>
      <c r="F16" s="44"/>
      <c r="G16" s="45"/>
      <c r="H16" s="39" t="s">
        <v>51</v>
      </c>
      <c r="I16" s="113"/>
      <c r="J16" s="9"/>
      <c r="K16" s="9"/>
      <c r="L16" s="9"/>
      <c r="M16" s="37"/>
    </row>
    <row r="17" spans="1:13" s="4" customFormat="1" ht="13.5" customHeight="1" x14ac:dyDescent="0.2">
      <c r="A17" s="88" t="s">
        <v>34</v>
      </c>
      <c r="B17" s="9"/>
      <c r="C17" s="9"/>
      <c r="D17" s="9"/>
      <c r="E17" s="44"/>
      <c r="F17" s="44"/>
      <c r="G17" s="46" t="s">
        <v>98</v>
      </c>
      <c r="H17" s="39" t="s">
        <v>52</v>
      </c>
      <c r="I17" s="113"/>
      <c r="J17" s="9"/>
      <c r="K17" s="9"/>
      <c r="L17" s="9"/>
      <c r="M17" s="37"/>
    </row>
    <row r="18" spans="1:13" s="4" customFormat="1" ht="13.5" customHeight="1" x14ac:dyDescent="0.2">
      <c r="A18" s="88" t="s">
        <v>35</v>
      </c>
      <c r="B18" s="9"/>
      <c r="C18" s="9"/>
      <c r="D18" s="9"/>
      <c r="E18" s="44"/>
      <c r="F18" s="44"/>
      <c r="G18" s="46" t="s">
        <v>87</v>
      </c>
      <c r="H18" s="40" t="s">
        <v>53</v>
      </c>
      <c r="I18" s="114"/>
      <c r="J18" s="10"/>
      <c r="K18" s="9"/>
      <c r="L18" s="10"/>
      <c r="M18" s="38"/>
    </row>
    <row r="19" spans="1:13" s="4" customFormat="1" ht="13.5" customHeight="1" thickBot="1" x14ac:dyDescent="0.25">
      <c r="A19" s="89" t="s">
        <v>56</v>
      </c>
      <c r="B19" s="30"/>
      <c r="C19" s="30"/>
      <c r="D19" s="30"/>
      <c r="E19" s="47"/>
      <c r="F19" s="47"/>
      <c r="G19" s="48" t="s">
        <v>101</v>
      </c>
      <c r="H19" s="41" t="s">
        <v>85</v>
      </c>
      <c r="I19" s="115"/>
      <c r="J19" s="30"/>
      <c r="K19" s="47"/>
      <c r="L19" s="86">
        <v>25</v>
      </c>
      <c r="M19" s="87" t="s">
        <v>97</v>
      </c>
    </row>
    <row r="20" spans="1:13" ht="7.5" customHeight="1" thickTop="1" thickBot="1" x14ac:dyDescent="0.3">
      <c r="A20" s="55"/>
      <c r="B20" s="55"/>
      <c r="C20" s="55"/>
      <c r="D20" s="55"/>
      <c r="E20" s="56"/>
      <c r="F20" s="55"/>
      <c r="G20" s="57"/>
      <c r="H20" s="55"/>
      <c r="I20" s="55"/>
      <c r="J20" s="55"/>
      <c r="K20" s="55"/>
      <c r="L20" s="55"/>
      <c r="M20" s="55"/>
    </row>
    <row r="21" spans="1:13" s="3" customFormat="1" ht="32.25" customHeight="1" thickTop="1" x14ac:dyDescent="0.2">
      <c r="A21" s="31" t="s">
        <v>36</v>
      </c>
      <c r="B21" s="32" t="s">
        <v>77</v>
      </c>
      <c r="C21" s="32" t="s">
        <v>37</v>
      </c>
      <c r="D21" s="32" t="s">
        <v>80</v>
      </c>
      <c r="E21" s="34" t="s">
        <v>78</v>
      </c>
      <c r="F21" s="32" t="s">
        <v>79</v>
      </c>
      <c r="G21" s="32" t="s">
        <v>38</v>
      </c>
      <c r="H21" s="120" t="s">
        <v>109</v>
      </c>
      <c r="I21" s="121"/>
      <c r="J21" s="32" t="s">
        <v>81</v>
      </c>
      <c r="K21" s="35" t="s">
        <v>82</v>
      </c>
      <c r="L21" s="36" t="s">
        <v>39</v>
      </c>
      <c r="M21" s="33" t="s">
        <v>40</v>
      </c>
    </row>
    <row r="22" spans="1:13" s="4" customFormat="1" ht="18.75" customHeight="1" x14ac:dyDescent="0.2">
      <c r="A22" s="93">
        <v>1</v>
      </c>
      <c r="B22" s="15">
        <v>5</v>
      </c>
      <c r="C22" s="15">
        <v>10010129309</v>
      </c>
      <c r="D22" s="94" t="s">
        <v>15</v>
      </c>
      <c r="E22" s="95">
        <v>1998</v>
      </c>
      <c r="F22" s="95" t="s">
        <v>0</v>
      </c>
      <c r="G22" s="96" t="s">
        <v>11</v>
      </c>
      <c r="H22" s="118">
        <v>5.62037037037037E-2</v>
      </c>
      <c r="I22" s="95">
        <v>100</v>
      </c>
      <c r="J22" s="118"/>
      <c r="K22" s="85">
        <f t="shared" ref="K22:K31" si="0">IFERROR($L$19*3600/(HOUR(H22)*3600+MINUTE(H22)*60+SECOND(H22)),"")</f>
        <v>18.533772652388798</v>
      </c>
      <c r="L22" s="95"/>
      <c r="M22" s="91"/>
    </row>
    <row r="23" spans="1:13" s="4" customFormat="1" ht="18.75" customHeight="1" x14ac:dyDescent="0.2">
      <c r="A23" s="93">
        <v>2</v>
      </c>
      <c r="B23" s="15">
        <v>3</v>
      </c>
      <c r="C23" s="15">
        <v>10007707844</v>
      </c>
      <c r="D23" s="94" t="s">
        <v>12</v>
      </c>
      <c r="E23" s="95">
        <v>1994</v>
      </c>
      <c r="F23" s="95" t="s">
        <v>0</v>
      </c>
      <c r="G23" s="96" t="s">
        <v>11</v>
      </c>
      <c r="H23" s="118">
        <v>5.6296296296296296E-2</v>
      </c>
      <c r="I23" s="95">
        <v>90</v>
      </c>
      <c r="J23" s="119">
        <f t="shared" ref="J23:J31" si="1">H23-$H$22</f>
        <v>9.2592592592595502E-5</v>
      </c>
      <c r="K23" s="85">
        <f t="shared" si="0"/>
        <v>18.503289473684209</v>
      </c>
      <c r="L23" s="95"/>
      <c r="M23" s="91"/>
    </row>
    <row r="24" spans="1:13" s="4" customFormat="1" ht="18.75" customHeight="1" x14ac:dyDescent="0.2">
      <c r="A24" s="93">
        <v>3</v>
      </c>
      <c r="B24" s="15">
        <v>1</v>
      </c>
      <c r="C24" s="15">
        <v>10002126304</v>
      </c>
      <c r="D24" s="94" t="s">
        <v>63</v>
      </c>
      <c r="E24" s="95">
        <v>1981</v>
      </c>
      <c r="F24" s="95" t="s">
        <v>0</v>
      </c>
      <c r="G24" s="96" t="s">
        <v>22</v>
      </c>
      <c r="H24" s="118">
        <v>5.7233796296296297E-2</v>
      </c>
      <c r="I24" s="95">
        <v>80</v>
      </c>
      <c r="J24" s="119">
        <f t="shared" si="1"/>
        <v>1.0300925925925963E-3</v>
      </c>
      <c r="K24" s="85">
        <f t="shared" si="0"/>
        <v>18.200202224469162</v>
      </c>
      <c r="L24" s="95"/>
      <c r="M24" s="91"/>
    </row>
    <row r="25" spans="1:13" s="4" customFormat="1" ht="18.75" customHeight="1" x14ac:dyDescent="0.2">
      <c r="A25" s="93">
        <v>4</v>
      </c>
      <c r="B25" s="15">
        <v>10</v>
      </c>
      <c r="C25" s="15">
        <v>10009548016</v>
      </c>
      <c r="D25" s="94" t="s">
        <v>14</v>
      </c>
      <c r="E25" s="95">
        <v>1997</v>
      </c>
      <c r="F25" s="95" t="s">
        <v>0</v>
      </c>
      <c r="G25" s="96" t="s">
        <v>11</v>
      </c>
      <c r="H25" s="118">
        <v>5.7615740740740738E-2</v>
      </c>
      <c r="I25" s="95">
        <v>75</v>
      </c>
      <c r="J25" s="119">
        <f t="shared" si="1"/>
        <v>1.412037037037038E-3</v>
      </c>
      <c r="K25" s="85">
        <f t="shared" si="0"/>
        <v>18.079550020088387</v>
      </c>
      <c r="L25" s="95"/>
      <c r="M25" s="91"/>
    </row>
    <row r="26" spans="1:13" s="4" customFormat="1" ht="18.75" customHeight="1" x14ac:dyDescent="0.2">
      <c r="A26" s="93">
        <v>5</v>
      </c>
      <c r="B26" s="15">
        <v>9</v>
      </c>
      <c r="C26" s="15">
        <v>10008818900</v>
      </c>
      <c r="D26" s="94" t="s">
        <v>13</v>
      </c>
      <c r="E26" s="95">
        <v>1996</v>
      </c>
      <c r="F26" s="95" t="s">
        <v>0</v>
      </c>
      <c r="G26" s="96" t="s">
        <v>11</v>
      </c>
      <c r="H26" s="118">
        <v>5.9120370370370372E-2</v>
      </c>
      <c r="I26" s="95">
        <v>70</v>
      </c>
      <c r="J26" s="119">
        <f t="shared" si="1"/>
        <v>2.9166666666666716E-3</v>
      </c>
      <c r="K26" s="85">
        <f t="shared" si="0"/>
        <v>17.619420516836335</v>
      </c>
      <c r="L26" s="95"/>
      <c r="M26" s="91"/>
    </row>
    <row r="27" spans="1:13" s="4" customFormat="1" ht="18.75" customHeight="1" x14ac:dyDescent="0.2">
      <c r="A27" s="93">
        <v>6</v>
      </c>
      <c r="B27" s="15">
        <v>6</v>
      </c>
      <c r="C27" s="15">
        <v>10015877163</v>
      </c>
      <c r="D27" s="94" t="s">
        <v>102</v>
      </c>
      <c r="E27" s="95">
        <v>1998</v>
      </c>
      <c r="F27" s="95" t="s">
        <v>0</v>
      </c>
      <c r="G27" s="96" t="s">
        <v>20</v>
      </c>
      <c r="H27" s="118">
        <v>5.9131944444444445E-2</v>
      </c>
      <c r="I27" s="95">
        <v>65</v>
      </c>
      <c r="J27" s="119">
        <f t="shared" si="1"/>
        <v>2.9282407407407451E-3</v>
      </c>
      <c r="K27" s="85">
        <f t="shared" si="0"/>
        <v>17.615971814445096</v>
      </c>
      <c r="L27" s="95"/>
      <c r="M27" s="91"/>
    </row>
    <row r="28" spans="1:13" s="4" customFormat="1" ht="18.75" customHeight="1" x14ac:dyDescent="0.2">
      <c r="A28" s="93">
        <v>7</v>
      </c>
      <c r="B28" s="15">
        <v>15</v>
      </c>
      <c r="C28" s="15">
        <v>10053778093</v>
      </c>
      <c r="D28" s="94" t="s">
        <v>27</v>
      </c>
      <c r="E28" s="95">
        <v>2002</v>
      </c>
      <c r="F28" s="95" t="s">
        <v>1</v>
      </c>
      <c r="G28" s="96" t="s">
        <v>23</v>
      </c>
      <c r="H28" s="118">
        <v>6.0289351851851851E-2</v>
      </c>
      <c r="I28" s="95">
        <v>60</v>
      </c>
      <c r="J28" s="119">
        <f t="shared" si="1"/>
        <v>4.0856481481481507E-3</v>
      </c>
      <c r="K28" s="85">
        <f t="shared" si="0"/>
        <v>17.277788443079285</v>
      </c>
      <c r="L28" s="95"/>
      <c r="M28" s="91"/>
    </row>
    <row r="29" spans="1:13" s="4" customFormat="1" ht="18.75" customHeight="1" x14ac:dyDescent="0.2">
      <c r="A29" s="93">
        <v>8</v>
      </c>
      <c r="B29" s="15">
        <v>7</v>
      </c>
      <c r="C29" s="15">
        <v>10013903013</v>
      </c>
      <c r="D29" s="94" t="s">
        <v>103</v>
      </c>
      <c r="E29" s="95">
        <v>1994</v>
      </c>
      <c r="F29" s="95" t="s">
        <v>1</v>
      </c>
      <c r="G29" s="96" t="s">
        <v>54</v>
      </c>
      <c r="H29" s="118">
        <v>6.1388888888888889E-2</v>
      </c>
      <c r="I29" s="95">
        <v>55</v>
      </c>
      <c r="J29" s="119">
        <f t="shared" si="1"/>
        <v>5.1851851851851885E-3</v>
      </c>
      <c r="K29" s="85">
        <f t="shared" si="0"/>
        <v>16.968325791855204</v>
      </c>
      <c r="L29" s="95"/>
      <c r="M29" s="91"/>
    </row>
    <row r="30" spans="1:13" s="4" customFormat="1" ht="18.75" customHeight="1" x14ac:dyDescent="0.2">
      <c r="A30" s="93">
        <v>9</v>
      </c>
      <c r="B30" s="15">
        <v>17</v>
      </c>
      <c r="C30" s="15">
        <v>10036030026</v>
      </c>
      <c r="D30" s="94" t="s">
        <v>55</v>
      </c>
      <c r="E30" s="95">
        <v>2002</v>
      </c>
      <c r="F30" s="95" t="s">
        <v>0</v>
      </c>
      <c r="G30" s="96" t="s">
        <v>23</v>
      </c>
      <c r="H30" s="118">
        <v>6.2013888888888889E-2</v>
      </c>
      <c r="I30" s="95">
        <v>50</v>
      </c>
      <c r="J30" s="119">
        <f t="shared" si="1"/>
        <v>5.8101851851851891E-3</v>
      </c>
      <c r="K30" s="85">
        <f t="shared" si="0"/>
        <v>16.7973124300112</v>
      </c>
      <c r="L30" s="95"/>
      <c r="M30" s="91"/>
    </row>
    <row r="31" spans="1:13" s="4" customFormat="1" ht="18.75" customHeight="1" x14ac:dyDescent="0.2">
      <c r="A31" s="93">
        <v>10</v>
      </c>
      <c r="B31" s="15">
        <v>2</v>
      </c>
      <c r="C31" s="15">
        <v>10092005187</v>
      </c>
      <c r="D31" s="94" t="s">
        <v>59</v>
      </c>
      <c r="E31" s="95">
        <v>2002</v>
      </c>
      <c r="F31" s="95" t="s">
        <v>1</v>
      </c>
      <c r="G31" s="96" t="s">
        <v>25</v>
      </c>
      <c r="H31" s="118">
        <v>6.2465277777777772E-2</v>
      </c>
      <c r="I31" s="95">
        <v>45</v>
      </c>
      <c r="J31" s="119">
        <f t="shared" si="1"/>
        <v>6.2615740740740722E-3</v>
      </c>
      <c r="K31" s="85">
        <f t="shared" si="0"/>
        <v>16.675931072818234</v>
      </c>
      <c r="L31" s="95"/>
      <c r="M31" s="91"/>
    </row>
    <row r="32" spans="1:13" s="4" customFormat="1" ht="18.75" customHeight="1" x14ac:dyDescent="0.2">
      <c r="A32" s="93">
        <v>11</v>
      </c>
      <c r="B32" s="15">
        <v>27</v>
      </c>
      <c r="C32" s="15">
        <v>10036035682</v>
      </c>
      <c r="D32" s="94" t="s">
        <v>62</v>
      </c>
      <c r="E32" s="95">
        <v>2003</v>
      </c>
      <c r="F32" s="95" t="s">
        <v>1</v>
      </c>
      <c r="G32" s="96" t="s">
        <v>11</v>
      </c>
      <c r="H32" s="111"/>
      <c r="I32" s="95">
        <v>40</v>
      </c>
      <c r="J32" s="104"/>
      <c r="K32" s="85" t="str">
        <f t="shared" ref="K32:K39" si="2">IFERROR($L$19*3600/(HOUR(M32)*3600+MINUTE(M32)*60+SECOND(M32)),"")</f>
        <v/>
      </c>
      <c r="L32" s="95"/>
      <c r="M32" s="112" t="s">
        <v>104</v>
      </c>
    </row>
    <row r="33" spans="1:13" s="4" customFormat="1" ht="18.75" customHeight="1" x14ac:dyDescent="0.2">
      <c r="A33" s="93">
        <v>12</v>
      </c>
      <c r="B33" s="15">
        <v>16</v>
      </c>
      <c r="C33" s="15">
        <v>10092632758</v>
      </c>
      <c r="D33" s="94" t="s">
        <v>24</v>
      </c>
      <c r="E33" s="95">
        <v>2003</v>
      </c>
      <c r="F33" s="95" t="s">
        <v>1</v>
      </c>
      <c r="G33" s="96" t="s">
        <v>54</v>
      </c>
      <c r="H33" s="111"/>
      <c r="I33" s="95">
        <v>38</v>
      </c>
      <c r="J33" s="104"/>
      <c r="K33" s="85" t="str">
        <f t="shared" si="2"/>
        <v/>
      </c>
      <c r="L33" s="95"/>
      <c r="M33" s="112" t="s">
        <v>104</v>
      </c>
    </row>
    <row r="34" spans="1:13" s="4" customFormat="1" ht="18.75" customHeight="1" x14ac:dyDescent="0.2">
      <c r="A34" s="93">
        <v>13</v>
      </c>
      <c r="B34" s="15">
        <v>25</v>
      </c>
      <c r="C34" s="15">
        <v>10077478732</v>
      </c>
      <c r="D34" s="94" t="s">
        <v>7</v>
      </c>
      <c r="E34" s="95">
        <v>2002</v>
      </c>
      <c r="F34" s="95" t="s">
        <v>70</v>
      </c>
      <c r="G34" s="96" t="s">
        <v>23</v>
      </c>
      <c r="H34" s="111"/>
      <c r="I34" s="95">
        <v>36</v>
      </c>
      <c r="J34" s="104"/>
      <c r="K34" s="85" t="str">
        <f t="shared" si="2"/>
        <v/>
      </c>
      <c r="L34" s="95"/>
      <c r="M34" s="112" t="s">
        <v>104</v>
      </c>
    </row>
    <row r="35" spans="1:13" s="4" customFormat="1" ht="18.75" customHeight="1" x14ac:dyDescent="0.2">
      <c r="A35" s="93">
        <v>14</v>
      </c>
      <c r="B35" s="15">
        <v>8</v>
      </c>
      <c r="C35" s="15">
        <v>10079980019</v>
      </c>
      <c r="D35" s="94" t="s">
        <v>10</v>
      </c>
      <c r="E35" s="95">
        <v>2003</v>
      </c>
      <c r="F35" s="95" t="s">
        <v>1</v>
      </c>
      <c r="G35" s="96" t="s">
        <v>9</v>
      </c>
      <c r="H35" s="111"/>
      <c r="I35" s="95">
        <v>34</v>
      </c>
      <c r="J35" s="104"/>
      <c r="K35" s="85" t="str">
        <f t="shared" si="2"/>
        <v/>
      </c>
      <c r="L35" s="95"/>
      <c r="M35" s="112" t="s">
        <v>104</v>
      </c>
    </row>
    <row r="36" spans="1:13" s="4" customFormat="1" ht="18.75" customHeight="1" x14ac:dyDescent="0.2">
      <c r="A36" s="93">
        <v>15</v>
      </c>
      <c r="B36" s="15">
        <v>29</v>
      </c>
      <c r="C36" s="15">
        <v>10006470991</v>
      </c>
      <c r="D36" s="94" t="s">
        <v>68</v>
      </c>
      <c r="E36" s="95">
        <v>1989</v>
      </c>
      <c r="F36" s="95" t="s">
        <v>1</v>
      </c>
      <c r="G36" s="96" t="s">
        <v>23</v>
      </c>
      <c r="H36" s="111"/>
      <c r="I36" s="95">
        <v>32</v>
      </c>
      <c r="J36" s="104"/>
      <c r="K36" s="85" t="str">
        <f t="shared" si="2"/>
        <v/>
      </c>
      <c r="L36" s="95"/>
      <c r="M36" s="112" t="s">
        <v>104</v>
      </c>
    </row>
    <row r="37" spans="1:13" s="4" customFormat="1" ht="18.75" customHeight="1" x14ac:dyDescent="0.2">
      <c r="A37" s="93">
        <v>16</v>
      </c>
      <c r="B37" s="15">
        <v>14</v>
      </c>
      <c r="C37" s="15">
        <v>10015876557</v>
      </c>
      <c r="D37" s="94" t="s">
        <v>26</v>
      </c>
      <c r="E37" s="95">
        <v>1999</v>
      </c>
      <c r="F37" s="95" t="s">
        <v>0</v>
      </c>
      <c r="G37" s="96" t="s">
        <v>23</v>
      </c>
      <c r="H37" s="111"/>
      <c r="I37" s="95">
        <v>30</v>
      </c>
      <c r="J37" s="104"/>
      <c r="K37" s="85" t="str">
        <f t="shared" si="2"/>
        <v/>
      </c>
      <c r="L37" s="95"/>
      <c r="M37" s="112" t="s">
        <v>105</v>
      </c>
    </row>
    <row r="38" spans="1:13" s="4" customFormat="1" ht="18.75" customHeight="1" x14ac:dyDescent="0.2">
      <c r="A38" s="93">
        <v>17</v>
      </c>
      <c r="B38" s="15">
        <v>20</v>
      </c>
      <c r="C38" s="15">
        <v>10036034268</v>
      </c>
      <c r="D38" s="94" t="s">
        <v>8</v>
      </c>
      <c r="E38" s="95">
        <v>2001</v>
      </c>
      <c r="F38" s="95" t="s">
        <v>0</v>
      </c>
      <c r="G38" s="96" t="s">
        <v>64</v>
      </c>
      <c r="H38" s="111"/>
      <c r="I38" s="95">
        <v>28</v>
      </c>
      <c r="J38" s="104"/>
      <c r="K38" s="85" t="str">
        <f t="shared" si="2"/>
        <v/>
      </c>
      <c r="L38" s="95"/>
      <c r="M38" s="112" t="s">
        <v>105</v>
      </c>
    </row>
    <row r="39" spans="1:13" s="4" customFormat="1" ht="18.75" customHeight="1" x14ac:dyDescent="0.2">
      <c r="A39" s="93">
        <v>18</v>
      </c>
      <c r="B39" s="15">
        <v>23</v>
      </c>
      <c r="C39" s="15">
        <v>10015878173</v>
      </c>
      <c r="D39" s="94" t="s">
        <v>60</v>
      </c>
      <c r="E39" s="95">
        <v>1998</v>
      </c>
      <c r="F39" s="95" t="s">
        <v>1</v>
      </c>
      <c r="G39" s="96" t="s">
        <v>20</v>
      </c>
      <c r="H39" s="111"/>
      <c r="I39" s="95">
        <v>26</v>
      </c>
      <c r="J39" s="104"/>
      <c r="K39" s="85" t="str">
        <f t="shared" si="2"/>
        <v/>
      </c>
      <c r="L39" s="95"/>
      <c r="M39" s="112" t="s">
        <v>105</v>
      </c>
    </row>
    <row r="40" spans="1:13" s="4" customFormat="1" ht="18.75" customHeight="1" x14ac:dyDescent="0.2">
      <c r="A40" s="93" t="s">
        <v>107</v>
      </c>
      <c r="B40" s="15">
        <v>13</v>
      </c>
      <c r="C40" s="15">
        <v>10059146439</v>
      </c>
      <c r="D40" s="94" t="s">
        <v>66</v>
      </c>
      <c r="E40" s="95">
        <v>2003</v>
      </c>
      <c r="F40" s="95" t="s">
        <v>1</v>
      </c>
      <c r="G40" s="96" t="s">
        <v>54</v>
      </c>
      <c r="H40" s="97"/>
      <c r="I40" s="97"/>
      <c r="J40" s="104"/>
      <c r="K40" s="85" t="str">
        <f t="shared" ref="K40:K50" si="3">IFERROR($L$19*3600/(HOUR(H40)*3600+MINUTE(H40)*60+SECOND(H40)),"")</f>
        <v/>
      </c>
      <c r="L40" s="95"/>
      <c r="M40" s="91"/>
    </row>
    <row r="41" spans="1:13" s="4" customFormat="1" ht="18.75" customHeight="1" x14ac:dyDescent="0.2">
      <c r="A41" s="93" t="s">
        <v>107</v>
      </c>
      <c r="B41" s="15">
        <v>4</v>
      </c>
      <c r="C41" s="15">
        <v>10036014060</v>
      </c>
      <c r="D41" s="94" t="s">
        <v>17</v>
      </c>
      <c r="E41" s="95">
        <v>2001</v>
      </c>
      <c r="F41" s="95" t="s">
        <v>0</v>
      </c>
      <c r="G41" s="96" t="s">
        <v>11</v>
      </c>
      <c r="H41" s="97"/>
      <c r="I41" s="97"/>
      <c r="J41" s="104"/>
      <c r="K41" s="85" t="str">
        <f t="shared" si="3"/>
        <v/>
      </c>
      <c r="L41" s="95"/>
      <c r="M41" s="91"/>
    </row>
    <row r="42" spans="1:13" s="4" customFormat="1" ht="18.75" customHeight="1" x14ac:dyDescent="0.2">
      <c r="A42" s="93" t="s">
        <v>107</v>
      </c>
      <c r="B42" s="15">
        <v>28</v>
      </c>
      <c r="C42" s="15">
        <v>10036095805</v>
      </c>
      <c r="D42" s="94" t="s">
        <v>106</v>
      </c>
      <c r="E42" s="95">
        <v>2001</v>
      </c>
      <c r="F42" s="95" t="s">
        <v>0</v>
      </c>
      <c r="G42" s="96" t="s">
        <v>23</v>
      </c>
      <c r="H42" s="97"/>
      <c r="I42" s="97"/>
      <c r="J42" s="104"/>
      <c r="K42" s="85" t="str">
        <f t="shared" si="3"/>
        <v/>
      </c>
      <c r="L42" s="95"/>
      <c r="M42" s="91"/>
    </row>
    <row r="43" spans="1:13" s="4" customFormat="1" ht="18.75" customHeight="1" x14ac:dyDescent="0.2">
      <c r="A43" s="93" t="s">
        <v>107</v>
      </c>
      <c r="B43" s="15">
        <v>24</v>
      </c>
      <c r="C43" s="15">
        <v>10036014767</v>
      </c>
      <c r="D43" s="94" t="s">
        <v>67</v>
      </c>
      <c r="E43" s="95">
        <v>2001</v>
      </c>
      <c r="F43" s="95" t="s">
        <v>1</v>
      </c>
      <c r="G43" s="96" t="s">
        <v>11</v>
      </c>
      <c r="H43" s="97"/>
      <c r="I43" s="97"/>
      <c r="J43" s="104"/>
      <c r="K43" s="85" t="str">
        <f t="shared" si="3"/>
        <v/>
      </c>
      <c r="L43" s="95"/>
      <c r="M43" s="91"/>
    </row>
    <row r="44" spans="1:13" s="4" customFormat="1" ht="18.75" customHeight="1" x14ac:dyDescent="0.2">
      <c r="A44" s="93" t="s">
        <v>107</v>
      </c>
      <c r="B44" s="15">
        <v>30</v>
      </c>
      <c r="C44" s="15">
        <v>10036074381</v>
      </c>
      <c r="D44" s="94" t="s">
        <v>21</v>
      </c>
      <c r="E44" s="95">
        <v>2002</v>
      </c>
      <c r="F44" s="95" t="s">
        <v>1</v>
      </c>
      <c r="G44" s="96" t="s">
        <v>20</v>
      </c>
      <c r="H44" s="97"/>
      <c r="I44" s="97"/>
      <c r="J44" s="104"/>
      <c r="K44" s="85" t="str">
        <f t="shared" si="3"/>
        <v/>
      </c>
      <c r="L44" s="95"/>
      <c r="M44" s="91"/>
    </row>
    <row r="45" spans="1:13" s="4" customFormat="1" ht="18.75" customHeight="1" x14ac:dyDescent="0.2">
      <c r="A45" s="93" t="s">
        <v>107</v>
      </c>
      <c r="B45" s="15">
        <v>12</v>
      </c>
      <c r="C45" s="15">
        <v>10036014262</v>
      </c>
      <c r="D45" s="94" t="s">
        <v>16</v>
      </c>
      <c r="E45" s="95">
        <v>2001</v>
      </c>
      <c r="F45" s="95" t="s">
        <v>0</v>
      </c>
      <c r="G45" s="96" t="s">
        <v>11</v>
      </c>
      <c r="H45" s="97"/>
      <c r="I45" s="97"/>
      <c r="J45" s="104"/>
      <c r="K45" s="85" t="str">
        <f t="shared" si="3"/>
        <v/>
      </c>
      <c r="L45" s="95"/>
      <c r="M45" s="91"/>
    </row>
    <row r="46" spans="1:13" s="4" customFormat="1" ht="18.75" customHeight="1" x14ac:dyDescent="0.2">
      <c r="A46" s="93" t="s">
        <v>107</v>
      </c>
      <c r="B46" s="15">
        <v>22</v>
      </c>
      <c r="C46" s="15">
        <v>10076926337</v>
      </c>
      <c r="D46" s="94" t="s">
        <v>19</v>
      </c>
      <c r="E46" s="95">
        <v>2003</v>
      </c>
      <c r="F46" s="95" t="s">
        <v>1</v>
      </c>
      <c r="G46" s="96" t="s">
        <v>11</v>
      </c>
      <c r="H46" s="97"/>
      <c r="I46" s="97"/>
      <c r="J46" s="104"/>
      <c r="K46" s="85" t="str">
        <f t="shared" si="3"/>
        <v/>
      </c>
      <c r="L46" s="95"/>
      <c r="M46" s="91"/>
    </row>
    <row r="47" spans="1:13" s="4" customFormat="1" ht="18.75" customHeight="1" x14ac:dyDescent="0.2">
      <c r="A47" s="93" t="s">
        <v>107</v>
      </c>
      <c r="B47" s="15">
        <v>26</v>
      </c>
      <c r="C47" s="15">
        <v>10084634605</v>
      </c>
      <c r="D47" s="94" t="s">
        <v>69</v>
      </c>
      <c r="E47" s="95">
        <v>2002</v>
      </c>
      <c r="F47" s="95" t="s">
        <v>1</v>
      </c>
      <c r="G47" s="96" t="s">
        <v>57</v>
      </c>
      <c r="H47" s="97"/>
      <c r="I47" s="97"/>
      <c r="J47" s="104"/>
      <c r="K47" s="85" t="str">
        <f t="shared" si="3"/>
        <v/>
      </c>
      <c r="L47" s="95"/>
      <c r="M47" s="91"/>
    </row>
    <row r="48" spans="1:13" s="4" customFormat="1" ht="18.75" customHeight="1" x14ac:dyDescent="0.2">
      <c r="A48" s="93" t="s">
        <v>107</v>
      </c>
      <c r="B48" s="15">
        <v>21</v>
      </c>
      <c r="C48" s="15">
        <v>10036062863</v>
      </c>
      <c r="D48" s="94" t="s">
        <v>18</v>
      </c>
      <c r="E48" s="95">
        <v>2002</v>
      </c>
      <c r="F48" s="95" t="s">
        <v>1</v>
      </c>
      <c r="G48" s="96" t="s">
        <v>11</v>
      </c>
      <c r="H48" s="97"/>
      <c r="I48" s="97"/>
      <c r="J48" s="104"/>
      <c r="K48" s="85" t="str">
        <f t="shared" si="3"/>
        <v/>
      </c>
      <c r="L48" s="95"/>
      <c r="M48" s="91"/>
    </row>
    <row r="49" spans="1:13" s="4" customFormat="1" ht="18.75" customHeight="1" x14ac:dyDescent="0.2">
      <c r="A49" s="93" t="s">
        <v>108</v>
      </c>
      <c r="B49" s="15">
        <v>18</v>
      </c>
      <c r="C49" s="15">
        <v>10036033864</v>
      </c>
      <c r="D49" s="94" t="s">
        <v>58</v>
      </c>
      <c r="E49" s="95">
        <v>2002</v>
      </c>
      <c r="F49" s="95" t="s">
        <v>1</v>
      </c>
      <c r="G49" s="96" t="s">
        <v>57</v>
      </c>
      <c r="H49" s="97"/>
      <c r="I49" s="97"/>
      <c r="J49" s="104"/>
      <c r="K49" s="85" t="str">
        <f t="shared" si="3"/>
        <v/>
      </c>
      <c r="L49" s="95"/>
      <c r="M49" s="91"/>
    </row>
    <row r="50" spans="1:13" s="4" customFormat="1" ht="18.75" customHeight="1" thickBot="1" x14ac:dyDescent="0.25">
      <c r="A50" s="98" t="s">
        <v>108</v>
      </c>
      <c r="B50" s="99">
        <v>19</v>
      </c>
      <c r="C50" s="99">
        <v>10094922059</v>
      </c>
      <c r="D50" s="100" t="s">
        <v>61</v>
      </c>
      <c r="E50" s="101">
        <v>2003</v>
      </c>
      <c r="F50" s="101" t="s">
        <v>1</v>
      </c>
      <c r="G50" s="102" t="s">
        <v>20</v>
      </c>
      <c r="H50" s="103"/>
      <c r="I50" s="103"/>
      <c r="J50" s="105"/>
      <c r="K50" s="90" t="str">
        <f t="shared" si="3"/>
        <v/>
      </c>
      <c r="L50" s="101"/>
      <c r="M50" s="92"/>
    </row>
    <row r="51" spans="1:13" ht="7.5" customHeight="1" thickTop="1" thickBot="1" x14ac:dyDescent="0.3">
      <c r="A51" s="84"/>
      <c r="B51" s="84"/>
      <c r="C51" s="23"/>
      <c r="D51" s="24"/>
      <c r="E51" s="25"/>
      <c r="F51" s="26"/>
      <c r="G51" s="27"/>
      <c r="H51" s="28"/>
      <c r="I51" s="28"/>
      <c r="J51" s="28"/>
      <c r="K51" s="26"/>
      <c r="L51" s="26"/>
      <c r="M51" s="29"/>
    </row>
    <row r="52" spans="1:13" s="4" customFormat="1" ht="15.75" thickTop="1" x14ac:dyDescent="0.25">
      <c r="A52" s="149" t="s">
        <v>41</v>
      </c>
      <c r="B52" s="150"/>
      <c r="C52" s="150"/>
      <c r="D52" s="150"/>
      <c r="E52" s="106"/>
      <c r="F52" s="107"/>
      <c r="G52" s="150" t="s">
        <v>42</v>
      </c>
      <c r="H52" s="150"/>
      <c r="I52" s="150"/>
      <c r="J52" s="150"/>
      <c r="K52" s="150"/>
      <c r="L52" s="150"/>
      <c r="M52" s="151"/>
    </row>
    <row r="53" spans="1:13" s="16" customFormat="1" ht="11.25" x14ac:dyDescent="0.2">
      <c r="A53" s="61" t="s">
        <v>99</v>
      </c>
      <c r="B53" s="62"/>
      <c r="C53" s="63"/>
      <c r="D53" s="64"/>
      <c r="E53" s="65"/>
      <c r="F53" s="66"/>
      <c r="G53" s="67" t="s">
        <v>71</v>
      </c>
      <c r="H53" s="68">
        <v>10</v>
      </c>
      <c r="I53" s="116"/>
      <c r="J53" s="69"/>
      <c r="K53" s="70"/>
      <c r="L53" s="71" t="s">
        <v>43</v>
      </c>
      <c r="M53" s="72">
        <f>COUNTIF(F20:F50,"МСМК")</f>
        <v>0</v>
      </c>
    </row>
    <row r="54" spans="1:13" s="16" customFormat="1" ht="11.25" x14ac:dyDescent="0.2">
      <c r="A54" s="61" t="s">
        <v>100</v>
      </c>
      <c r="B54" s="73"/>
      <c r="C54" s="74"/>
      <c r="D54" s="75"/>
      <c r="E54" s="76"/>
      <c r="F54" s="77"/>
      <c r="G54" s="67" t="s">
        <v>44</v>
      </c>
      <c r="H54" s="68">
        <f>H55+H59</f>
        <v>29</v>
      </c>
      <c r="I54" s="116"/>
      <c r="J54" s="69"/>
      <c r="K54" s="70"/>
      <c r="L54" s="71" t="s">
        <v>28</v>
      </c>
      <c r="M54" s="72">
        <f>COUNTIF(F21:F51,"ЗМС")</f>
        <v>0</v>
      </c>
    </row>
    <row r="55" spans="1:13" s="16" customFormat="1" ht="11.25" x14ac:dyDescent="0.2">
      <c r="A55" s="61" t="s">
        <v>72</v>
      </c>
      <c r="B55" s="73"/>
      <c r="C55" s="78"/>
      <c r="D55" s="75"/>
      <c r="E55" s="76"/>
      <c r="F55" s="77"/>
      <c r="G55" s="67" t="s">
        <v>45</v>
      </c>
      <c r="H55" s="68">
        <f>H56+H57+H58</f>
        <v>27</v>
      </c>
      <c r="I55" s="116"/>
      <c r="J55" s="69"/>
      <c r="K55" s="70"/>
      <c r="L55" s="71" t="s">
        <v>0</v>
      </c>
      <c r="M55" s="72">
        <f>COUNTIF(F22:F52,"МС")</f>
        <v>12</v>
      </c>
    </row>
    <row r="56" spans="1:13" s="16" customFormat="1" ht="11.25" x14ac:dyDescent="0.2">
      <c r="A56" s="61" t="s">
        <v>86</v>
      </c>
      <c r="B56" s="73"/>
      <c r="C56" s="78"/>
      <c r="D56" s="75"/>
      <c r="E56" s="76"/>
      <c r="F56" s="77"/>
      <c r="G56" s="67" t="s">
        <v>46</v>
      </c>
      <c r="H56" s="68">
        <f>COUNT(A22:A50)</f>
        <v>18</v>
      </c>
      <c r="I56" s="116"/>
      <c r="J56" s="69"/>
      <c r="K56" s="70"/>
      <c r="L56" s="71" t="s">
        <v>1</v>
      </c>
      <c r="M56" s="72">
        <f>COUNTIF(F21:F51,"КМС")</f>
        <v>16</v>
      </c>
    </row>
    <row r="57" spans="1:13" s="16" customFormat="1" ht="11.25" x14ac:dyDescent="0.2">
      <c r="A57" s="61"/>
      <c r="B57" s="73"/>
      <c r="C57" s="78"/>
      <c r="D57" s="75"/>
      <c r="E57" s="76"/>
      <c r="F57" s="77"/>
      <c r="G57" s="67" t="s">
        <v>73</v>
      </c>
      <c r="H57" s="68">
        <f>COUNTIF(A22:A50,"НФ")</f>
        <v>9</v>
      </c>
      <c r="I57" s="116"/>
      <c r="J57" s="69"/>
      <c r="K57" s="70"/>
      <c r="L57" s="71" t="s">
        <v>70</v>
      </c>
      <c r="M57" s="72">
        <f>COUNTIF(F21:F51,"1 СР")</f>
        <v>1</v>
      </c>
    </row>
    <row r="58" spans="1:13" s="16" customFormat="1" ht="11.25" x14ac:dyDescent="0.2">
      <c r="A58" s="61"/>
      <c r="B58" s="73"/>
      <c r="C58" s="73"/>
      <c r="D58" s="75"/>
      <c r="E58" s="76"/>
      <c r="F58" s="77"/>
      <c r="G58" s="67" t="s">
        <v>47</v>
      </c>
      <c r="H58" s="68">
        <f>COUNTIF(A22:A50,"ДСКВ")</f>
        <v>0</v>
      </c>
      <c r="I58" s="116"/>
      <c r="J58" s="69"/>
      <c r="K58" s="70"/>
      <c r="L58" s="79" t="s">
        <v>74</v>
      </c>
      <c r="M58" s="72">
        <f>COUNTIF(F21:F51,"2 СР")</f>
        <v>0</v>
      </c>
    </row>
    <row r="59" spans="1:13" s="16" customFormat="1" ht="11.25" x14ac:dyDescent="0.2">
      <c r="A59" s="61"/>
      <c r="B59" s="73"/>
      <c r="C59" s="73"/>
      <c r="D59" s="75"/>
      <c r="E59" s="80"/>
      <c r="F59" s="81"/>
      <c r="G59" s="67" t="s">
        <v>48</v>
      </c>
      <c r="H59" s="68">
        <f>COUNTIF(A22:A50,"НС")</f>
        <v>2</v>
      </c>
      <c r="I59" s="117"/>
      <c r="J59" s="82"/>
      <c r="K59" s="83"/>
      <c r="L59" s="79" t="s">
        <v>75</v>
      </c>
      <c r="M59" s="72">
        <f>COUNTIF(F21:F51,"3 СР")</f>
        <v>0</v>
      </c>
    </row>
    <row r="60" spans="1:13" ht="6.75" customHeight="1" x14ac:dyDescent="0.25">
      <c r="A60" s="58"/>
      <c r="B60" s="17"/>
      <c r="C60" s="17"/>
      <c r="D60" s="19"/>
      <c r="E60" s="19"/>
      <c r="F60" s="19"/>
      <c r="G60" s="19"/>
      <c r="H60" s="19"/>
      <c r="I60" s="19"/>
      <c r="J60" s="19"/>
      <c r="K60" s="59"/>
      <c r="L60" s="19"/>
      <c r="M60" s="60"/>
    </row>
    <row r="61" spans="1:13" s="4" customFormat="1" ht="15" customHeight="1" x14ac:dyDescent="0.2">
      <c r="A61" s="154" t="s">
        <v>76</v>
      </c>
      <c r="B61" s="155"/>
      <c r="C61" s="155"/>
      <c r="D61" s="142" t="s">
        <v>49</v>
      </c>
      <c r="E61" s="142"/>
      <c r="F61" s="142"/>
      <c r="G61" s="142" t="s">
        <v>50</v>
      </c>
      <c r="H61" s="142"/>
      <c r="I61" s="142"/>
      <c r="J61" s="142"/>
      <c r="K61" s="142" t="s">
        <v>65</v>
      </c>
      <c r="L61" s="142"/>
      <c r="M61" s="143"/>
    </row>
    <row r="62" spans="1:13" x14ac:dyDescent="0.25">
      <c r="A62" s="13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</row>
    <row r="63" spans="1:13" x14ac:dyDescent="0.25">
      <c r="A63" s="21"/>
      <c r="B63" s="18"/>
      <c r="C63" s="18"/>
      <c r="D63" s="18"/>
      <c r="E63" s="18"/>
      <c r="F63" s="18"/>
      <c r="G63" s="18"/>
      <c r="H63" s="18"/>
      <c r="I63" s="110"/>
      <c r="J63" s="18"/>
      <c r="K63" s="18"/>
      <c r="L63" s="18"/>
      <c r="M63" s="22"/>
    </row>
    <row r="64" spans="1:13" x14ac:dyDescent="0.25">
      <c r="A64" s="13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9"/>
    </row>
    <row r="65" spans="1:13" x14ac:dyDescent="0.25">
      <c r="A65" s="138"/>
      <c r="B65" s="128"/>
      <c r="C65" s="128"/>
      <c r="D65" s="128"/>
      <c r="E65" s="128"/>
      <c r="F65" s="157"/>
      <c r="G65" s="157"/>
      <c r="H65" s="157"/>
      <c r="I65" s="157"/>
      <c r="J65" s="157"/>
      <c r="K65" s="157"/>
      <c r="L65" s="157"/>
      <c r="M65" s="158"/>
    </row>
    <row r="66" spans="1:13" s="4" customFormat="1" ht="13.5" thickBot="1" x14ac:dyDescent="0.25">
      <c r="A66" s="156"/>
      <c r="B66" s="152"/>
      <c r="C66" s="152"/>
      <c r="D66" s="152" t="str">
        <f>G17</f>
        <v>ГЕОРГИЕВ В.М. (ВК, Чувашская Республика)</v>
      </c>
      <c r="E66" s="152"/>
      <c r="F66" s="152"/>
      <c r="G66" s="152" t="str">
        <f>G18</f>
        <v>СТРЕЖНЕВА Д.А. (ВК, г. Челябинск )</v>
      </c>
      <c r="H66" s="152"/>
      <c r="I66" s="152"/>
      <c r="J66" s="152"/>
      <c r="K66" s="152" t="str">
        <f>G19</f>
        <v>ФИЛИППОВ А.Н. (ВК, Чувашская Республика)</v>
      </c>
      <c r="L66" s="152"/>
      <c r="M66" s="153"/>
    </row>
    <row r="67" spans="1:13" ht="15.75" thickTop="1" x14ac:dyDescent="0.25"/>
  </sheetData>
  <mergeCells count="32">
    <mergeCell ref="G66:J66"/>
    <mergeCell ref="F62:M62"/>
    <mergeCell ref="A65:E65"/>
    <mergeCell ref="K61:M61"/>
    <mergeCell ref="K66:M66"/>
    <mergeCell ref="A61:C61"/>
    <mergeCell ref="D61:F61"/>
    <mergeCell ref="A66:C66"/>
    <mergeCell ref="D66:F66"/>
    <mergeCell ref="F65:M65"/>
    <mergeCell ref="F64:M64"/>
    <mergeCell ref="A9:M9"/>
    <mergeCell ref="A7:M7"/>
    <mergeCell ref="A12:M12"/>
    <mergeCell ref="A64:E64"/>
    <mergeCell ref="A8:M8"/>
    <mergeCell ref="A13:E13"/>
    <mergeCell ref="A10:M10"/>
    <mergeCell ref="H15:M15"/>
    <mergeCell ref="A14:E14"/>
    <mergeCell ref="A15:G15"/>
    <mergeCell ref="A52:D52"/>
    <mergeCell ref="G52:M52"/>
    <mergeCell ref="A62:E62"/>
    <mergeCell ref="G61:J61"/>
    <mergeCell ref="H21:I21"/>
    <mergeCell ref="A1:M1"/>
    <mergeCell ref="A2:M2"/>
    <mergeCell ref="A3:M3"/>
    <mergeCell ref="A4:M4"/>
    <mergeCell ref="A6:M6"/>
    <mergeCell ref="A11:M11"/>
  </mergeCells>
  <conditionalFormatting sqref="G53:G59">
    <cfRule type="duplicateValues" dxfId="1" priority="1"/>
  </conditionalFormatting>
  <conditionalFormatting sqref="B53:B60 B62:B65">
    <cfRule type="duplicateValues" dxfId="0" priority="65"/>
  </conditionalFormatting>
  <pageMargins left="0.15748031496062992" right="3.937007874015748E-2" top="0.11811023622047245" bottom="0.1181102362204724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КК</vt:lpstr>
      <vt:lpstr>КК!Область_печати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Arsen</cp:lastModifiedBy>
  <cp:lastPrinted>2022-06-28T12:17:12Z</cp:lastPrinted>
  <dcterms:created xsi:type="dcterms:W3CDTF">2019-06-06T08:02:30Z</dcterms:created>
  <dcterms:modified xsi:type="dcterms:W3CDTF">2022-07-12T12:57:54Z</dcterms:modified>
</cp:coreProperties>
</file>