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отсечек'!$A$1:$L$80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2" l="1"/>
  <c r="I24" i="2" l="1"/>
  <c r="J23" i="2" l="1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H71" i="2" l="1"/>
  <c r="H70" i="2"/>
  <c r="H69" i="2"/>
  <c r="H68" i="2"/>
  <c r="H67" i="2"/>
  <c r="L68" i="2"/>
  <c r="L67" i="2"/>
  <c r="L66" i="2"/>
  <c r="L65" i="2"/>
  <c r="L64" i="2"/>
  <c r="L69" i="2"/>
  <c r="L70" i="2"/>
  <c r="H80" i="2"/>
  <c r="E80" i="2"/>
  <c r="H66" i="2" l="1"/>
  <c r="H65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<sst xmlns="http://schemas.openxmlformats.org/spreadsheetml/2006/main" count="482" uniqueCount="293">
  <si>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</si>
  <si>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</si>
  <si>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</si>
  <si>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</si>
  <si>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</si>
  <si>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</si>
  <si>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</si>
  <si>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</si>
  <si>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</si>
  <si>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</si>
  <si>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</si>
  <si>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</si>
  <si>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</si>
  <si>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</si>
  <si>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</si>
  <si>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</si>
  <si>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</si>
  <si>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</si>
  <si>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</si>
  <si>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</si>
  <si>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</si>
  <si>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</si>
  <si>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</si>
  <si>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</si>
  <si>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</si>
  <si>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</si>
  <si>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</si>
  <si>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</si>
  <si>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</si>
  <si>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</si>
  <si>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</si>
  <si>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</si>
  <si>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</si>
  <si>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</si>
  <si>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</si>
  <si>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</si>
  <si>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</si>
  <si>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</si>
  <si>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</si>
  <si>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</si>
  <si>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</si>
  <si>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</si>
  <si>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</si>
  <si>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</si>
  <si>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</si>
  <si>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</si>
  <si>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</si>
  <si>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</si>
  <si>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</si>
  <si>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</si>
  <si>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</si>
  <si>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</si>
  <si>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</si>
  <si>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</si>
  <si>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</si>
  <si>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</si>
  <si>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</si>
  <si>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</si>
  <si>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</si>
  <si>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</si>
  <si>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</si>
  <si>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</si>
  <si>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</si>
  <si>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</si>
  <si>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</si>
  <si>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</si>
  <si>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</si>
  <si>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</si>
  <si>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</si>
  <si>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</si>
  <si>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</si>
  <si>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</si>
  <si>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</si>
  <si>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</si>
  <si>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</si>
  <si>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</si>
  <si>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</si>
  <si>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</si>
  <si>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</si>
  <si>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</si>
  <si>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</si>
  <si>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</si>
  <si>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</si>
  <si>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</si>
  <si>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</si>
  <si>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</si>
  <si>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</si>
  <si>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</si>
  <si>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</si>
  <si>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</si>
  <si>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</si>
  <si>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</si>
  <si>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</si>
  <si>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</si>
  <si>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</si>
  <si>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</si>
  <si>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</si>
  <si>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</si>
  <si>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</si>
  <si>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</si>
  <si>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</si>
  <si>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</si>
  <si>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</si>
  <si>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</si>
  <si>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</si>
  <si>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</si>
  <si>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</si>
  <si>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</si>
  <si>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</si>
  <si>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</si>
  <si>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</si>
  <si>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</si>
  <si>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</si>
  <si>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</si>
  <si>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</si>
  <si>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</si>
  <si>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</si>
  <si>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</si>
  <si>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</si>
  <si>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</si>
  <si>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</si>
  <si>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</si>
  <si>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</si>
  <si>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</si>
  <si>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</si>
  <si>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</si>
  <si>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</si>
  <si>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</si>
  <si>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</si>
  <si>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</si>
  <si>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</si>
  <si>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</si>
  <si>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</si>
  <si>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</si>
  <si>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</si>
  <si>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</si>
  <si>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</si>
  <si>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</si>
  <si>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</si>
  <si>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</si>
  <si>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</si>
  <si>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</si>
  <si>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</si>
  <si>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</si>
  <si>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</si>
  <si>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</si>
  <si>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</si>
  <si>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</si>
  <si>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</si>
  <si>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</si>
  <si>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</si>
  <si>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</si>
  <si>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</si>
  <si>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</si>
  <si>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</si>
  <si>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</si>
  <si>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</si>
  <si>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</si>
  <si>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</si>
  <si>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</si>
  <si>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</si>
  <si>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</si>
  <si>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</si>
  <si>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</si>
  <si>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</si>
  <si>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</si>
  <si>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</si>
  <si>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</si>
  <si>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</si>
  <si>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</si>
  <si>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№ ВРВС: 0080511611Я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</si>
  <si>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</si>
  <si>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</si>
  <si>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</si>
  <si>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</si>
  <si>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</si>
  <si>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</si>
  <si>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</si>
  <si>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</si>
  <si>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</si>
  <si>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</si>
  <si>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</si>
  <si>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</si>
  <si>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</si>
  <si>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</si>
  <si>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</si>
  <si>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</si>
  <si>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</si>
  <si>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</si>
  <si>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</si>
  <si>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КУБОК РОССИИ</t>
  </si>
  <si>
    <t>Министерство физической культуры и спорта Краснодарского края</t>
  </si>
  <si>
    <t>Федерация велосипедного спорта Кубани</t>
  </si>
  <si>
    <t>Мужчины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</si>
  <si>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Белореченск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</si>
  <si>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10ч 30м </t>
    </r>
  </si>
  <si>
    <t>25/1</t>
  </si>
  <si>
    <t>ВОРОБЬЕВ Антон</t>
  </si>
  <si>
    <t>12.10.1990</t>
  </si>
  <si>
    <t>27.06.2002</t>
  </si>
  <si>
    <t>БАЙДИКОВ Илья</t>
  </si>
  <si>
    <t>20.07.1996</t>
  </si>
  <si>
    <t>НЕКРАСОВ Константин</t>
  </si>
  <si>
    <t>САВЕКИН Даниил</t>
  </si>
  <si>
    <t>13.04.2002</t>
  </si>
  <si>
    <t>Омская область</t>
  </si>
  <si>
    <t>ПОТЕКАЛО Николай</t>
  </si>
  <si>
    <t>20.03.2000</t>
  </si>
  <si>
    <t>ШУЛЬЧЕНКО Никита</t>
  </si>
  <si>
    <t>31.05.1999</t>
  </si>
  <si>
    <t>МАЙКИН Роман</t>
  </si>
  <si>
    <t>14.08.1990</t>
  </si>
  <si>
    <t>МАКСИМОВ Денис</t>
  </si>
  <si>
    <t>09.08.2001</t>
  </si>
  <si>
    <t>КИСЕЛЕВ Сергей</t>
  </si>
  <si>
    <t>Республика Крым</t>
  </si>
  <si>
    <t>КУЛИКОВ Сергей</t>
  </si>
  <si>
    <t>31.10.1996</t>
  </si>
  <si>
    <t>САВЕЛЬЕВ Денис</t>
  </si>
  <si>
    <t>19.06.2001</t>
  </si>
  <si>
    <t>КОМАРОВ Егор</t>
  </si>
  <si>
    <t>31.08.2002</t>
  </si>
  <si>
    <t>Вологодская область</t>
  </si>
  <si>
    <t>КОРОБОВ Павел</t>
  </si>
  <si>
    <t>30.05.2002</t>
  </si>
  <si>
    <t>Орловская область</t>
  </si>
  <si>
    <t>ПРОНИН Константин</t>
  </si>
  <si>
    <t>10.01.2001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</si>
  <si>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27 августа 2022 года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</si>
  <si>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11ч 40м</t>
    </r>
  </si>
  <si>
    <t>Кавун И.А. (1К, Краснодарский край)</t>
  </si>
  <si>
    <t>Кавун С.М. (1К, Краснодарский край)</t>
  </si>
  <si>
    <t>Мельник А.И. (ВК, Краснодарский край)</t>
  </si>
  <si>
    <t>НАЗВАНИЕ ТРАССЫ / РЕГ. НОМЕР: г. Белореченск-х. Беляевский</t>
  </si>
  <si>
    <t>ГБУ КК "СШОР по велосипедному спорту"</t>
  </si>
  <si>
    <t>№ ЕКП 2022: 5034</t>
  </si>
  <si>
    <t>Температура: +31</t>
  </si>
  <si>
    <t>Влажность: 53%</t>
  </si>
  <si>
    <t>Осадки: ясно</t>
  </si>
  <si>
    <t>Ветер: 2 м/с (ю/в)</t>
  </si>
  <si>
    <t>РИКУНОВ Петр</t>
  </si>
  <si>
    <t>24.02.1997</t>
  </si>
  <si>
    <t>НЫЧ Артем</t>
  </si>
  <si>
    <t>21.03.1995</t>
  </si>
  <si>
    <t>СТЕПАНОВ Андрей</t>
  </si>
  <si>
    <t>18.04.1999</t>
  </si>
  <si>
    <t>04.04.1999</t>
  </si>
  <si>
    <t>ГОМОЗКОВ Артем</t>
  </si>
  <si>
    <t>ВАСИЛЬЕВ Никита</t>
  </si>
  <si>
    <t>28.02.2003</t>
  </si>
  <si>
    <t>ВАСИЛИОГЛО Павел</t>
  </si>
  <si>
    <t>18.12.2000</t>
  </si>
  <si>
    <t>НЕКРАСОВ Денис</t>
  </si>
  <si>
    <t>19.02.1997</t>
  </si>
  <si>
    <t>БЕЛЯКОВ Сергей</t>
  </si>
  <si>
    <t>02.07.2000</t>
  </si>
  <si>
    <t>ЗИМАРИН Матвей</t>
  </si>
  <si>
    <t>27.10.2003</t>
  </si>
  <si>
    <t>15.08.1985</t>
  </si>
  <si>
    <t>СЕНОКОСОВ Олег</t>
  </si>
  <si>
    <t>28.07.2002</t>
  </si>
  <si>
    <t>МАРТЫНОВ Никита</t>
  </si>
  <si>
    <t>26.08.1999</t>
  </si>
  <si>
    <t>НИЧИПУРЕНКО Павел</t>
  </si>
  <si>
    <t>30.10.1998</t>
  </si>
  <si>
    <t>ПАЛАГИЧЕВ Иван</t>
  </si>
  <si>
    <t>05.07.2003</t>
  </si>
  <si>
    <t>РАДУЛОВ Артем</t>
  </si>
  <si>
    <t>18.03.2003</t>
  </si>
  <si>
    <t>ТИУНОВ Глеб</t>
  </si>
  <si>
    <t>04.04.1983</t>
  </si>
  <si>
    <t>ДОРОШЕНКО Святослав</t>
  </si>
  <si>
    <t>12.05.2003</t>
  </si>
  <si>
    <t>ГАНСЕВИЧ Богдан</t>
  </si>
  <si>
    <t>24.08.2002</t>
  </si>
  <si>
    <t>САМОЙЛОВ Даниил</t>
  </si>
  <si>
    <t>21.03.2003</t>
  </si>
  <si>
    <t>ШЕСТАКОВ Артем</t>
  </si>
  <si>
    <t>18.09.2003</t>
  </si>
  <si>
    <t>КУПРИЯНОВ Дмитрий</t>
  </si>
  <si>
    <t>28.07.1968</t>
  </si>
  <si>
    <t>ДОКУЧАЕВ Михаил</t>
  </si>
  <si>
    <t>07.07.2003</t>
  </si>
  <si>
    <t>ИЛЬИН Глеб</t>
  </si>
  <si>
    <t>14.02.2003</t>
  </si>
  <si>
    <t>МЕЗЕТОВ Илья</t>
  </si>
  <si>
    <t>КИСЕЛЕВ Анатолий</t>
  </si>
  <si>
    <t>16.10.1993</t>
  </si>
  <si>
    <t>КОСМАЧЕВ Глеб</t>
  </si>
  <si>
    <t>09.05.2000</t>
  </si>
  <si>
    <t>НС</t>
  </si>
  <si>
    <t>1/2021 п.7 - форма гонщика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</si>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</sst>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7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0" fontId="3" fillId="0" borderId="27" xfId="4" applyFont="1" applyFill="1" applyBorder="1" applyAlignment="1">
      <alignment horizontal="center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1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40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4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0" borderId="15" xfId="4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27" xfId="4" applyNumberFormat="1" applyFont="1" applyBorder="1" applyAlignment="1">
      <alignment horizontal="center" vertical="center" wrapText="1"/>
    </xf>
    <xf numFmtId="165" fontId="3" fillId="0" borderId="27" xfId="4" applyNumberFormat="1" applyFont="1" applyBorder="1" applyAlignment="1">
      <alignment horizontal="center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NumberFormat="1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28" xfId="4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 wrapText="1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6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7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8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3" fillId="0" borderId="49" xfId="4" applyNumberFormat="1" applyFont="1" applyBorder="1" applyAlignment="1">
      <alignment horizontal="center" vertical="center"/>
    </xf>
    <xf numFmtId="0" fontId="3" fillId="0" borderId="50" xfId="4" applyNumberFormat="1" applyFont="1" applyBorder="1" applyAlignment="1">
      <alignment horizontal="center" vertical="center" wrapText="1"/>
    </xf>
    <xf numFmtId="0" fontId="3" fillId="0" borderId="50" xfId="4" applyFont="1" applyBorder="1" applyAlignment="1">
      <alignment horizontal="left" vertical="center" wrapText="1"/>
    </xf>
    <xf numFmtId="14" fontId="3" fillId="0" borderId="50" xfId="4" applyNumberFormat="1" applyFont="1" applyBorder="1" applyAlignment="1">
      <alignment horizontal="center" vertical="center"/>
    </xf>
    <xf numFmtId="164" fontId="3" fillId="0" borderId="50" xfId="1" applyNumberFormat="1" applyFont="1" applyFill="1" applyBorder="1" applyAlignment="1">
      <alignment horizontal="center" vertical="center" wrapText="1"/>
    </xf>
    <xf numFmtId="0" fontId="23" fillId="0" borderId="50" xfId="5" applyFont="1" applyFill="1" applyBorder="1" applyAlignment="1">
      <alignment horizontal="center" vertical="center" wrapText="1"/>
    </xf>
    <xf numFmtId="165" fontId="3" fillId="0" borderId="50" xfId="4" applyNumberFormat="1" applyFont="1" applyBorder="1" applyAlignment="1">
      <alignment horizontal="center" vertical="center"/>
    </xf>
    <xf numFmtId="165" fontId="3" fillId="0" borderId="50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0" fontId="3" fillId="0" borderId="50" xfId="4" applyNumberFormat="1" applyFont="1" applyFill="1" applyBorder="1" applyAlignment="1" applyProtection="1">
      <alignment horizontal="center" vertical="center"/>
    </xf>
    <xf numFmtId="0" fontId="3" fillId="0" borderId="51" xfId="4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286014</xdr:colOff>
      <xdr:row>0</xdr:row>
      <xdr:rowOff>62056</xdr:rowOff>
    </xdr:from>
    <xdr:to>
      <xdr:col>3</xdr:col>
      <xdr:colOff>299356</xdr:colOff>
      <xdr:row>2</xdr:row>
      <xdr:rowOff>172133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300" y="62056"/>
          <a:ext cx="856985" cy="7087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163285</xdr:colOff>
      <xdr:row>2</xdr:row>
      <xdr:rowOff>174379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8571" cy="773093"/>
        </a:xfrm>
        <a:prstGeom prst="rect">
          <a:avLst/>
        </a:prstGeom>
      </xdr:spPr>
    </xdr:pic>
    <xdr:clientData/>
  </xdr:twoCellAnchor>
  <xdr:oneCellAnchor>
    <xdr:from>
      <xdr:col>10</xdr:col>
      <xdr:colOff>721177</xdr:colOff>
      <xdr:row>0</xdr:row>
      <xdr:rowOff>54429</xdr:rowOff>
    </xdr:from>
    <xdr:ext cx="1715643" cy="731527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94963" y="54429"/>
          <a:ext cx="1715643" cy="7315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86" t="s">
        <v>37</v>
      </c>
      <c r="B1" s="186"/>
      <c r="C1" s="186"/>
      <c r="D1" s="186"/>
      <c r="E1" s="186"/>
      <c r="F1" s="186"/>
      <c r="G1" s="186"/>
    </row>
    <row r="2" spans="1:9" ht="15.75" customHeight="1" x14ac:dyDescent="0.2">
      <c r="A2" s="187" t="s">
        <v>59</v>
      </c>
      <c r="B2" s="187"/>
      <c r="C2" s="187"/>
      <c r="D2" s="187"/>
      <c r="E2" s="187"/>
      <c r="F2" s="187"/>
      <c r="G2" s="187"/>
    </row>
    <row r="3" spans="1:9" ht="21" x14ac:dyDescent="0.2">
      <c r="A3" s="186" t="s">
        <v>38</v>
      </c>
      <c r="B3" s="186"/>
      <c r="C3" s="186"/>
      <c r="D3" s="186"/>
      <c r="E3" s="186"/>
      <c r="F3" s="186"/>
      <c r="G3" s="186"/>
    </row>
    <row r="4" spans="1:9" ht="21" x14ac:dyDescent="0.2">
      <c r="A4" s="186" t="s">
        <v>53</v>
      </c>
      <c r="B4" s="186"/>
      <c r="C4" s="186"/>
      <c r="D4" s="186"/>
      <c r="E4" s="186"/>
      <c r="F4" s="186"/>
      <c r="G4" s="186"/>
    </row>
    <row r="5" spans="1:9" s="2" customFormat="1" ht="28.5" x14ac:dyDescent="0.2">
      <c r="A5" s="188" t="s">
        <v>25</v>
      </c>
      <c r="B5" s="188"/>
      <c r="C5" s="188"/>
      <c r="D5" s="188"/>
      <c r="E5" s="188"/>
      <c r="F5" s="188"/>
      <c r="G5" s="188"/>
      <c r="I5" s="3"/>
    </row>
    <row r="6" spans="1:9" s="2" customFormat="1" ht="18" customHeight="1" thickBot="1" x14ac:dyDescent="0.25">
      <c r="A6" s="189" t="s">
        <v>39</v>
      </c>
      <c r="B6" s="189"/>
      <c r="C6" s="189"/>
      <c r="D6" s="189"/>
      <c r="E6" s="189"/>
      <c r="F6" s="189"/>
      <c r="G6" s="189"/>
    </row>
    <row r="7" spans="1:9" ht="18" customHeight="1" thickTop="1" x14ac:dyDescent="0.2">
      <c r="A7" s="190" t="s">
        <v>0</v>
      </c>
      <c r="B7" s="191"/>
      <c r="C7" s="191"/>
      <c r="D7" s="191"/>
      <c r="E7" s="191"/>
      <c r="F7" s="191"/>
      <c r="G7" s="192"/>
    </row>
    <row r="8" spans="1:9" ht="18" customHeight="1" x14ac:dyDescent="0.2">
      <c r="A8" s="193" t="s">
        <v>1</v>
      </c>
      <c r="B8" s="194"/>
      <c r="C8" s="194"/>
      <c r="D8" s="194"/>
      <c r="E8" s="194"/>
      <c r="F8" s="194"/>
      <c r="G8" s="195"/>
    </row>
    <row r="9" spans="1:9" ht="19.5" customHeight="1" x14ac:dyDescent="0.2">
      <c r="A9" s="193" t="s">
        <v>2</v>
      </c>
      <c r="B9" s="194"/>
      <c r="C9" s="194"/>
      <c r="D9" s="194"/>
      <c r="E9" s="194"/>
      <c r="F9" s="194"/>
      <c r="G9" s="195"/>
    </row>
    <row r="10" spans="1:9" ht="15.75" x14ac:dyDescent="0.2">
      <c r="A10" s="4" t="s">
        <v>3</v>
      </c>
      <c r="B10" s="5"/>
      <c r="C10" s="6" t="s">
        <v>171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6" t="s">
        <v>27</v>
      </c>
      <c r="E11" s="196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79" t="s">
        <v>26</v>
      </c>
      <c r="B18" s="181" t="s">
        <v>19</v>
      </c>
      <c r="C18" s="181" t="s">
        <v>20</v>
      </c>
      <c r="D18" s="183" t="s">
        <v>21</v>
      </c>
      <c r="E18" s="181" t="s">
        <v>22</v>
      </c>
      <c r="F18" s="181" t="s">
        <v>29</v>
      </c>
      <c r="G18" s="177" t="s">
        <v>23</v>
      </c>
    </row>
    <row r="19" spans="1:13" s="36" customFormat="1" ht="22.5" customHeight="1" x14ac:dyDescent="0.2">
      <c r="A19" s="180"/>
      <c r="B19" s="182"/>
      <c r="C19" s="182"/>
      <c r="D19" s="184"/>
      <c r="E19" s="182"/>
      <c r="F19" s="185"/>
      <c r="G19" s="178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0.86819368086739013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0.78164300591165958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0.53625686614913992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0.39328283337894043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0.60861063880439525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0.33601234808639102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0.41298295053334633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0.56844044236137392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0.76716076694776281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7.9587014677107271E-2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0.81359367607089661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0.5557992163900124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0.25623210582608669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0.53267681563697689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0.88033488460429776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0.49127759081569955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0.86366800580892289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5.5538595352090381E-3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0.38999457524079528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0.14178419165165712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0.71573385699662873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0.87142029310115432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0.82316741595601595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0.30770724798653915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0.83570510882619053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172</v>
      </c>
      <c r="F45" s="54">
        <v>0.47638888888888797</v>
      </c>
      <c r="G45" s="42"/>
      <c r="H45" s="41">
        <f t="shared" ca="1" si="0"/>
        <v>4.794658414532349E-2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0.15422093708270679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0.85241053073028084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0.30047167239255768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0.54532797650476439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172</v>
      </c>
      <c r="F50" s="54">
        <v>0.47986111111110902</v>
      </c>
      <c r="G50" s="42"/>
      <c r="H50" s="41">
        <f t="shared" ca="1" si="0"/>
        <v>0.54986992073806507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0.91210296277595371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173</v>
      </c>
      <c r="F52" s="54">
        <v>0.48124999999999801</v>
      </c>
      <c r="G52" s="42"/>
      <c r="H52" s="41">
        <f t="shared" ref="H52:H82" ca="1" si="1">RAND()</f>
        <v>0.93691485610283731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0.72345356689864015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0.15617643533750736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0.21247510615302845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0.79317840786797644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0.43980209074834742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0.32779605225279806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0.29015672050142272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6.0021458061536692E-2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172</v>
      </c>
      <c r="F61" s="54">
        <v>0.48749999999999799</v>
      </c>
      <c r="G61" s="42"/>
      <c r="H61" s="41">
        <f t="shared" ca="1" si="1"/>
        <v>0.7790941638275023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0.54355588463141291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0.27405315824786003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0.61524069670746173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0.46854878777215636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0.55860467910831613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4.9685086699385095E-2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0.9499659475831449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174</v>
      </c>
      <c r="F69" s="54">
        <v>0.49305555555555303</v>
      </c>
      <c r="G69" s="42"/>
      <c r="H69" s="41">
        <f t="shared" ca="1" si="1"/>
        <v>0.34429190139658561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8.6814054442753918E-2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0.35626639536080307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0.12567161704428464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0.47223267120546708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0.29672561423407151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0.15846866504197021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0.9369052616788951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0.28631593282076029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0.77265062429188247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0.69278076052877047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0.30274630600032448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0.26084041786921419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0.86797782698266135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7.3137090182487818E-2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175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0.79964509252630633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0.83083646856514981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0.58826770780210824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0.25966717549932927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0.67361785311401423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0.72616527319366519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0.99276042989059599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0.91494582016344617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0.16073091032164843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0.17896017558500199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0.9587317740850666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0.18701706218192593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0.6350434879399971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0.50045257456189729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0.16252317521169568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1.2414914871039073E-2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0.24716543436615324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0.64048579171157349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0.68953858854816252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0.68706203973392155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0.53539013367708244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0.69775793823223065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0.10245840688727359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3.3646976382343041E-2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0.85121335750088745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172</v>
      </c>
      <c r="F114" s="54">
        <v>0.52430555555555003</v>
      </c>
      <c r="G114" s="63"/>
      <c r="H114" s="41">
        <f t="shared" ca="1" si="4"/>
        <v>0.49958318107369182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0.48200604096265998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0.97717468249817108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1.7452830901788507E-2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81"/>
  <sheetViews>
    <sheetView tabSelected="1" view="pageBreakPreview" topLeftCell="A5" zoomScale="70" zoomScaleNormal="100" zoomScaleSheetLayoutView="70" workbookViewId="0">
      <selection activeCell="R23" sqref="R23"/>
    </sheetView>
  </sheetViews>
  <sheetFormatPr defaultRowHeight="12.75" x14ac:dyDescent="0.2"/>
  <cols>
    <col min="1" max="1" width="6.125" style="65" customWidth="1"/>
    <col min="2" max="2" width="6.125" style="98" customWidth="1"/>
    <col min="3" max="3" width="11.125" style="98" customWidth="1"/>
    <col min="4" max="4" width="17.25" style="65" customWidth="1"/>
    <col min="5" max="5" width="9.625" style="65" customWidth="1"/>
    <col min="6" max="6" width="6.75" style="65" customWidth="1"/>
    <col min="7" max="7" width="19.25" style="65" customWidth="1"/>
    <col min="8" max="8" width="9.875" style="65" customWidth="1"/>
    <col min="9" max="9" width="10.375" style="65" customWidth="1"/>
    <col min="10" max="10" width="8.25" style="65" customWidth="1"/>
    <col min="11" max="11" width="11.875" style="65" customWidth="1"/>
    <col min="12" max="12" width="22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4" customHeight="1" x14ac:dyDescent="0.2">
      <c r="A1" s="222" t="s">
        <v>37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24" customHeight="1" x14ac:dyDescent="0.2">
      <c r="A2" s="222" t="s">
        <v>191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24" customHeight="1" x14ac:dyDescent="0.2">
      <c r="A3" s="222" t="s">
        <v>38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22" t="s">
        <v>192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24" customHeight="1" x14ac:dyDescent="0.2">
      <c r="A5" s="222" t="s">
        <v>234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1:12" s="66" customFormat="1" ht="28.5" x14ac:dyDescent="0.2">
      <c r="A6" s="223" t="s">
        <v>190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7" spans="1:12" s="66" customFormat="1" ht="18" customHeight="1" x14ac:dyDescent="0.2">
      <c r="A7" s="221" t="s">
        <v>39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</row>
    <row r="8" spans="1:12" s="66" customFormat="1" ht="4.5" customHeight="1" thickBo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8" customHeight="1" thickTop="1" x14ac:dyDescent="0.2">
      <c r="A9" s="206" t="s">
        <v>40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8"/>
    </row>
    <row r="10" spans="1:12" ht="18" customHeight="1" x14ac:dyDescent="0.2">
      <c r="A10" s="209" t="s">
        <v>1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1"/>
    </row>
    <row r="11" spans="1:12" ht="19.5" customHeight="1" x14ac:dyDescent="0.2">
      <c r="A11" s="209" t="s">
        <v>193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1"/>
    </row>
    <row r="12" spans="1:12" ht="5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.75" x14ac:dyDescent="0.2">
      <c r="A13" s="154" t="s">
        <v>194</v>
      </c>
      <c r="B13" s="71"/>
      <c r="C13" s="99"/>
      <c r="D13" s="100"/>
      <c r="E13" s="72"/>
      <c r="F13" s="149"/>
      <c r="G13" s="155" t="s">
        <v>195</v>
      </c>
      <c r="H13" s="72"/>
      <c r="I13" s="72"/>
      <c r="J13" s="72"/>
      <c r="K13" s="73"/>
      <c r="L13" s="74" t="s">
        <v>170</v>
      </c>
    </row>
    <row r="14" spans="1:12" ht="15.75" x14ac:dyDescent="0.2">
      <c r="A14" s="75" t="s">
        <v>228</v>
      </c>
      <c r="B14" s="76"/>
      <c r="C14" s="101"/>
      <c r="D14" s="102"/>
      <c r="E14" s="77"/>
      <c r="F14" s="150"/>
      <c r="G14" s="156" t="s">
        <v>229</v>
      </c>
      <c r="H14" s="77"/>
      <c r="I14" s="77"/>
      <c r="J14" s="77"/>
      <c r="K14" s="78"/>
      <c r="L14" s="157" t="s">
        <v>235</v>
      </c>
    </row>
    <row r="15" spans="1:12" ht="15" x14ac:dyDescent="0.2">
      <c r="A15" s="212" t="s">
        <v>8</v>
      </c>
      <c r="B15" s="213"/>
      <c r="C15" s="213"/>
      <c r="D15" s="213"/>
      <c r="E15" s="213"/>
      <c r="F15" s="213"/>
      <c r="G15" s="214"/>
      <c r="H15" s="224" t="s">
        <v>9</v>
      </c>
      <c r="I15" s="213"/>
      <c r="J15" s="213"/>
      <c r="K15" s="213"/>
      <c r="L15" s="225"/>
    </row>
    <row r="16" spans="1:12" ht="15" x14ac:dyDescent="0.2">
      <c r="A16" s="79" t="s">
        <v>10</v>
      </c>
      <c r="B16" s="80"/>
      <c r="C16" s="80"/>
      <c r="D16" s="81"/>
      <c r="E16" s="82"/>
      <c r="F16" s="81"/>
      <c r="G16" s="158"/>
      <c r="H16" s="83" t="s">
        <v>233</v>
      </c>
      <c r="I16" s="84"/>
      <c r="J16" s="84"/>
      <c r="K16" s="84"/>
      <c r="L16" s="85"/>
    </row>
    <row r="17" spans="1:20" ht="15" x14ac:dyDescent="0.2">
      <c r="A17" s="79" t="s">
        <v>12</v>
      </c>
      <c r="B17" s="80"/>
      <c r="C17" s="80"/>
      <c r="D17" s="86"/>
      <c r="E17" s="82"/>
      <c r="F17" s="81"/>
      <c r="G17" s="159" t="s">
        <v>230</v>
      </c>
      <c r="H17" s="83" t="s">
        <v>188</v>
      </c>
      <c r="I17" s="84"/>
      <c r="J17" s="84"/>
      <c r="K17" s="84"/>
      <c r="L17" s="85"/>
    </row>
    <row r="18" spans="1:20" ht="15" x14ac:dyDescent="0.2">
      <c r="A18" s="79" t="s">
        <v>14</v>
      </c>
      <c r="B18" s="80"/>
      <c r="C18" s="80"/>
      <c r="D18" s="86"/>
      <c r="E18" s="82"/>
      <c r="F18" s="81"/>
      <c r="G18" s="159" t="s">
        <v>231</v>
      </c>
      <c r="H18" s="83" t="s">
        <v>189</v>
      </c>
      <c r="I18" s="84"/>
      <c r="J18" s="84"/>
      <c r="K18" s="84"/>
      <c r="L18" s="85"/>
    </row>
    <row r="19" spans="1:20" ht="15.75" thickBot="1" x14ac:dyDescent="0.25">
      <c r="A19" s="79" t="s">
        <v>16</v>
      </c>
      <c r="B19" s="87"/>
      <c r="C19" s="87"/>
      <c r="D19" s="88"/>
      <c r="E19" s="88"/>
      <c r="F19" s="88"/>
      <c r="G19" s="160" t="s">
        <v>232</v>
      </c>
      <c r="H19" s="83" t="s">
        <v>187</v>
      </c>
      <c r="I19" s="84"/>
      <c r="J19" s="84"/>
      <c r="K19" s="161">
        <v>25</v>
      </c>
      <c r="L19" s="162" t="s">
        <v>196</v>
      </c>
    </row>
    <row r="20" spans="1:20" ht="6.75" customHeight="1" thickTop="1" thickBot="1" x14ac:dyDescent="0.25">
      <c r="A20" s="89"/>
      <c r="B20" s="90"/>
      <c r="C20" s="90"/>
      <c r="D20" s="91"/>
      <c r="E20" s="91"/>
      <c r="F20" s="91"/>
      <c r="G20" s="91"/>
      <c r="H20" s="91"/>
      <c r="I20" s="91"/>
      <c r="J20" s="91"/>
      <c r="K20" s="91"/>
      <c r="L20" s="92"/>
    </row>
    <row r="21" spans="1:20" s="93" customFormat="1" ht="21" customHeight="1" thickTop="1" x14ac:dyDescent="0.2">
      <c r="A21" s="215" t="s">
        <v>41</v>
      </c>
      <c r="B21" s="217" t="s">
        <v>19</v>
      </c>
      <c r="C21" s="217" t="s">
        <v>42</v>
      </c>
      <c r="D21" s="217" t="s">
        <v>20</v>
      </c>
      <c r="E21" s="217" t="s">
        <v>21</v>
      </c>
      <c r="F21" s="217" t="s">
        <v>43</v>
      </c>
      <c r="G21" s="217" t="s">
        <v>22</v>
      </c>
      <c r="H21" s="217" t="s">
        <v>44</v>
      </c>
      <c r="I21" s="217" t="s">
        <v>45</v>
      </c>
      <c r="J21" s="217" t="s">
        <v>46</v>
      </c>
      <c r="K21" s="204" t="s">
        <v>47</v>
      </c>
      <c r="L21" s="219" t="s">
        <v>23</v>
      </c>
      <c r="M21" s="203" t="s">
        <v>55</v>
      </c>
      <c r="N21" s="203" t="s">
        <v>56</v>
      </c>
    </row>
    <row r="22" spans="1:20" s="93" customFormat="1" ht="13.5" customHeight="1" x14ac:dyDescent="0.2">
      <c r="A22" s="216"/>
      <c r="B22" s="218"/>
      <c r="C22" s="218"/>
      <c r="D22" s="218"/>
      <c r="E22" s="218"/>
      <c r="F22" s="218"/>
      <c r="G22" s="218"/>
      <c r="H22" s="218"/>
      <c r="I22" s="218"/>
      <c r="J22" s="218"/>
      <c r="K22" s="205"/>
      <c r="L22" s="220"/>
      <c r="M22" s="203"/>
      <c r="N22" s="203"/>
    </row>
    <row r="23" spans="1:20" s="94" customFormat="1" ht="21.75" customHeight="1" x14ac:dyDescent="0.2">
      <c r="A23" s="171">
        <v>1</v>
      </c>
      <c r="B23" s="163">
        <v>23</v>
      </c>
      <c r="C23" s="163">
        <v>10010201350</v>
      </c>
      <c r="D23" s="106" t="s">
        <v>240</v>
      </c>
      <c r="E23" s="107" t="s">
        <v>241</v>
      </c>
      <c r="F23" s="95" t="s">
        <v>186</v>
      </c>
      <c r="G23" s="138" t="s">
        <v>95</v>
      </c>
      <c r="H23" s="164">
        <v>2.0171412037037036E-2</v>
      </c>
      <c r="I23" s="164"/>
      <c r="J23" s="148">
        <f t="shared" ref="J23:J54" si="0">IFERROR($K$19*3600/(HOUR(H23)*3600+MINUTE(H23)*60+SECOND(H23)),"")</f>
        <v>51.635111876075733</v>
      </c>
      <c r="K23" s="97" t="s">
        <v>186</v>
      </c>
      <c r="L23" s="172" t="s">
        <v>291</v>
      </c>
      <c r="M23" s="105">
        <v>0.52470358796296301</v>
      </c>
      <c r="N23" s="103">
        <v>0.51249999999999596</v>
      </c>
      <c r="O23" s="65"/>
      <c r="P23" s="65"/>
      <c r="Q23" s="65"/>
      <c r="R23" s="65"/>
      <c r="S23" s="65"/>
      <c r="T23" s="65"/>
    </row>
    <row r="24" spans="1:20" s="94" customFormat="1" ht="21.75" customHeight="1" x14ac:dyDescent="0.2">
      <c r="A24" s="171">
        <v>2</v>
      </c>
      <c r="B24" s="163">
        <v>32</v>
      </c>
      <c r="C24" s="163">
        <v>10008687847</v>
      </c>
      <c r="D24" s="106" t="s">
        <v>242</v>
      </c>
      <c r="E24" s="107" t="s">
        <v>243</v>
      </c>
      <c r="F24" s="95" t="s">
        <v>186</v>
      </c>
      <c r="G24" s="138" t="s">
        <v>134</v>
      </c>
      <c r="H24" s="164">
        <v>2.0661342592592592E-2</v>
      </c>
      <c r="I24" s="147">
        <f>H24-$H$23</f>
        <v>4.8993055555555595E-4</v>
      </c>
      <c r="J24" s="148">
        <f t="shared" si="0"/>
        <v>50.420168067226889</v>
      </c>
      <c r="K24" s="97" t="s">
        <v>186</v>
      </c>
      <c r="L24" s="172"/>
      <c r="M24" s="105">
        <v>0.5149914351851852</v>
      </c>
      <c r="N24" s="103">
        <v>0.50277777777777399</v>
      </c>
      <c r="O24" s="65"/>
      <c r="P24" s="65"/>
      <c r="Q24" s="65"/>
      <c r="R24" s="65"/>
      <c r="S24" s="65"/>
      <c r="T24" s="65"/>
    </row>
    <row r="25" spans="1:20" s="94" customFormat="1" ht="21.75" customHeight="1" x14ac:dyDescent="0.2">
      <c r="A25" s="171">
        <v>3</v>
      </c>
      <c r="B25" s="163">
        <v>29</v>
      </c>
      <c r="C25" s="163">
        <v>10034920687</v>
      </c>
      <c r="D25" s="106" t="s">
        <v>200</v>
      </c>
      <c r="E25" s="107" t="s">
        <v>201</v>
      </c>
      <c r="F25" s="109" t="s">
        <v>186</v>
      </c>
      <c r="G25" s="138" t="s">
        <v>134</v>
      </c>
      <c r="H25" s="164">
        <v>2.0930671296296294E-2</v>
      </c>
      <c r="I25" s="147">
        <f t="shared" ref="I25:I59" si="1">H25-$H$23</f>
        <v>7.5925925925925813E-4</v>
      </c>
      <c r="J25" s="148">
        <f t="shared" si="0"/>
        <v>49.778761061946902</v>
      </c>
      <c r="K25" s="97" t="s">
        <v>186</v>
      </c>
      <c r="L25" s="173"/>
      <c r="M25" s="104">
        <v>0.47557743055555557</v>
      </c>
      <c r="N25" s="103">
        <v>0.46319444444444402</v>
      </c>
    </row>
    <row r="26" spans="1:20" s="94" customFormat="1" ht="21.75" customHeight="1" x14ac:dyDescent="0.2">
      <c r="A26" s="171">
        <v>4</v>
      </c>
      <c r="B26" s="163">
        <v>22</v>
      </c>
      <c r="C26" s="163">
        <v>10015848063</v>
      </c>
      <c r="D26" s="106" t="s">
        <v>244</v>
      </c>
      <c r="E26" s="107" t="s">
        <v>245</v>
      </c>
      <c r="F26" s="109" t="s">
        <v>186</v>
      </c>
      <c r="G26" s="138" t="s">
        <v>95</v>
      </c>
      <c r="H26" s="164">
        <v>2.1107638888888888E-2</v>
      </c>
      <c r="I26" s="147">
        <f t="shared" si="1"/>
        <v>9.3622685185185128E-4</v>
      </c>
      <c r="J26" s="148">
        <f t="shared" si="0"/>
        <v>49.342105263157897</v>
      </c>
      <c r="K26" s="97" t="s">
        <v>186</v>
      </c>
      <c r="L26" s="172"/>
      <c r="M26" s="105">
        <v>0.50898958333333333</v>
      </c>
      <c r="N26" s="103">
        <v>0.49652777777777501</v>
      </c>
      <c r="O26" s="65"/>
      <c r="P26" s="65"/>
      <c r="Q26" s="65"/>
      <c r="R26" s="65"/>
      <c r="S26" s="65"/>
      <c r="T26" s="65"/>
    </row>
    <row r="27" spans="1:20" s="94" customFormat="1" ht="21.75" customHeight="1" x14ac:dyDescent="0.2">
      <c r="A27" s="171">
        <v>5</v>
      </c>
      <c r="B27" s="163">
        <v>35</v>
      </c>
      <c r="C27" s="163">
        <v>10014927270</v>
      </c>
      <c r="D27" s="106" t="s">
        <v>216</v>
      </c>
      <c r="E27" s="107" t="s">
        <v>217</v>
      </c>
      <c r="F27" s="95" t="s">
        <v>186</v>
      </c>
      <c r="G27" s="138" t="s">
        <v>215</v>
      </c>
      <c r="H27" s="164">
        <v>2.1185995370370372E-2</v>
      </c>
      <c r="I27" s="147">
        <f t="shared" si="1"/>
        <v>1.0145833333333361E-3</v>
      </c>
      <c r="J27" s="148">
        <f t="shared" si="0"/>
        <v>49.180327868852459</v>
      </c>
      <c r="K27" s="97" t="s">
        <v>186</v>
      </c>
      <c r="L27" s="172"/>
      <c r="M27" s="105">
        <v>0.52706354166666669</v>
      </c>
      <c r="N27" s="103">
        <v>0.51458333333332895</v>
      </c>
      <c r="O27" s="65"/>
      <c r="P27" s="65"/>
      <c r="Q27" s="65"/>
      <c r="R27" s="65"/>
      <c r="S27" s="65"/>
      <c r="T27" s="65"/>
    </row>
    <row r="28" spans="1:20" s="94" customFormat="1" ht="21.75" customHeight="1" x14ac:dyDescent="0.2">
      <c r="A28" s="171">
        <v>6</v>
      </c>
      <c r="B28" s="163">
        <v>37</v>
      </c>
      <c r="C28" s="163">
        <v>10015856652</v>
      </c>
      <c r="D28" s="106" t="s">
        <v>202</v>
      </c>
      <c r="E28" s="107" t="s">
        <v>246</v>
      </c>
      <c r="F28" s="95" t="s">
        <v>186</v>
      </c>
      <c r="G28" s="138" t="s">
        <v>100</v>
      </c>
      <c r="H28" s="164">
        <v>2.1215972222222223E-2</v>
      </c>
      <c r="I28" s="147">
        <f t="shared" si="1"/>
        <v>1.0445601851851866E-3</v>
      </c>
      <c r="J28" s="148">
        <f t="shared" si="0"/>
        <v>49.099836333878891</v>
      </c>
      <c r="K28" s="97" t="s">
        <v>60</v>
      </c>
      <c r="L28" s="172"/>
      <c r="M28" s="105">
        <v>0.5216108796296296</v>
      </c>
      <c r="N28" s="103">
        <v>0.50902777777777397</v>
      </c>
      <c r="O28" s="65"/>
      <c r="P28" s="65"/>
      <c r="Q28" s="65"/>
      <c r="R28" s="65"/>
      <c r="S28" s="65"/>
      <c r="T28" s="65"/>
    </row>
    <row r="29" spans="1:20" s="94" customFormat="1" ht="21.75" customHeight="1" x14ac:dyDescent="0.2">
      <c r="A29" s="171">
        <v>7</v>
      </c>
      <c r="B29" s="163">
        <v>6</v>
      </c>
      <c r="C29" s="163">
        <v>10036035177</v>
      </c>
      <c r="D29" s="106" t="s">
        <v>247</v>
      </c>
      <c r="E29" s="107" t="s">
        <v>199</v>
      </c>
      <c r="F29" s="109" t="s">
        <v>186</v>
      </c>
      <c r="G29" s="138" t="s">
        <v>63</v>
      </c>
      <c r="H29" s="164">
        <v>2.1809027777777778E-2</v>
      </c>
      <c r="I29" s="147">
        <f t="shared" si="1"/>
        <v>1.6376157407407416E-3</v>
      </c>
      <c r="J29" s="148">
        <f t="shared" si="0"/>
        <v>47.770700636942678</v>
      </c>
      <c r="K29" s="97" t="s">
        <v>60</v>
      </c>
      <c r="L29" s="172"/>
      <c r="M29" s="105">
        <v>0.49808935185185188</v>
      </c>
      <c r="N29" s="103">
        <v>0.485416666666664</v>
      </c>
      <c r="O29" s="65"/>
      <c r="P29" s="65"/>
      <c r="Q29" s="65"/>
      <c r="R29" s="65"/>
      <c r="S29" s="65"/>
      <c r="T29" s="65"/>
    </row>
    <row r="30" spans="1:20" s="94" customFormat="1" ht="21.75" customHeight="1" x14ac:dyDescent="0.2">
      <c r="A30" s="171">
        <v>8</v>
      </c>
      <c r="B30" s="163">
        <v>33</v>
      </c>
      <c r="C30" s="163">
        <v>10058295869</v>
      </c>
      <c r="D30" s="106" t="s">
        <v>208</v>
      </c>
      <c r="E30" s="107" t="s">
        <v>209</v>
      </c>
      <c r="F30" s="109" t="s">
        <v>186</v>
      </c>
      <c r="G30" s="138" t="s">
        <v>134</v>
      </c>
      <c r="H30" s="164">
        <v>2.1856018518518514E-2</v>
      </c>
      <c r="I30" s="147">
        <f t="shared" si="1"/>
        <v>1.6846064814814779E-3</v>
      </c>
      <c r="J30" s="148">
        <f t="shared" si="0"/>
        <v>47.66949152542373</v>
      </c>
      <c r="K30" s="97" t="s">
        <v>60</v>
      </c>
      <c r="L30" s="172"/>
      <c r="M30" s="105">
        <v>0.48635578703703702</v>
      </c>
      <c r="N30" s="103">
        <v>0.47361111111110998</v>
      </c>
      <c r="O30" s="65"/>
      <c r="P30" s="65"/>
      <c r="Q30" s="65"/>
      <c r="R30" s="65"/>
      <c r="S30" s="65"/>
      <c r="T30" s="65"/>
    </row>
    <row r="31" spans="1:20" s="94" customFormat="1" ht="21.75" customHeight="1" x14ac:dyDescent="0.2">
      <c r="A31" s="171">
        <v>9</v>
      </c>
      <c r="B31" s="163">
        <v>10</v>
      </c>
      <c r="C31" s="163">
        <v>10049916382</v>
      </c>
      <c r="D31" s="106" t="s">
        <v>248</v>
      </c>
      <c r="E31" s="107" t="s">
        <v>249</v>
      </c>
      <c r="F31" s="109" t="s">
        <v>186</v>
      </c>
      <c r="G31" s="138" t="s">
        <v>63</v>
      </c>
      <c r="H31" s="164">
        <v>2.2053124999999996E-2</v>
      </c>
      <c r="I31" s="147">
        <f t="shared" si="1"/>
        <v>1.88171296296296E-3</v>
      </c>
      <c r="J31" s="148">
        <f t="shared" si="0"/>
        <v>47.244094488188978</v>
      </c>
      <c r="K31" s="97" t="s">
        <v>60</v>
      </c>
      <c r="L31" s="172"/>
      <c r="M31" s="105">
        <v>0.5342844907407408</v>
      </c>
      <c r="N31" s="103">
        <v>0.52152777777777304</v>
      </c>
      <c r="O31" s="65"/>
      <c r="P31" s="65"/>
      <c r="Q31" s="65"/>
      <c r="R31" s="65"/>
      <c r="S31" s="65"/>
      <c r="T31" s="65"/>
    </row>
    <row r="32" spans="1:20" s="94" customFormat="1" ht="21.75" customHeight="1" x14ac:dyDescent="0.2">
      <c r="A32" s="171">
        <v>10</v>
      </c>
      <c r="B32" s="163">
        <v>7</v>
      </c>
      <c r="C32" s="163">
        <v>10034975049</v>
      </c>
      <c r="D32" s="106" t="s">
        <v>206</v>
      </c>
      <c r="E32" s="107" t="s">
        <v>207</v>
      </c>
      <c r="F32" s="109" t="s">
        <v>186</v>
      </c>
      <c r="G32" s="138" t="s">
        <v>63</v>
      </c>
      <c r="H32" s="164">
        <v>2.2108101851851854E-2</v>
      </c>
      <c r="I32" s="147">
        <f t="shared" si="1"/>
        <v>1.9366898148148182E-3</v>
      </c>
      <c r="J32" s="148">
        <f t="shared" si="0"/>
        <v>47.120418848167539</v>
      </c>
      <c r="K32" s="96" t="s">
        <v>60</v>
      </c>
      <c r="L32" s="173"/>
      <c r="M32" s="104">
        <v>0.47817696759259259</v>
      </c>
      <c r="N32" s="103">
        <v>0.46527777777777701</v>
      </c>
    </row>
    <row r="33" spans="1:20" s="94" customFormat="1" ht="21.75" customHeight="1" x14ac:dyDescent="0.2">
      <c r="A33" s="171">
        <v>11</v>
      </c>
      <c r="B33" s="163">
        <v>16</v>
      </c>
      <c r="C33" s="163">
        <v>10092974177</v>
      </c>
      <c r="D33" s="106" t="s">
        <v>250</v>
      </c>
      <c r="E33" s="107" t="s">
        <v>251</v>
      </c>
      <c r="F33" s="109" t="s">
        <v>186</v>
      </c>
      <c r="G33" s="138" t="s">
        <v>154</v>
      </c>
      <c r="H33" s="164">
        <v>2.2154282407407407E-2</v>
      </c>
      <c r="I33" s="147">
        <f t="shared" si="1"/>
        <v>1.9828703703703709E-3</v>
      </c>
      <c r="J33" s="148">
        <f t="shared" si="0"/>
        <v>47.021943573667713</v>
      </c>
      <c r="K33" s="97" t="s">
        <v>60</v>
      </c>
      <c r="L33" s="172"/>
      <c r="M33" s="105">
        <v>0.50597812500000006</v>
      </c>
      <c r="N33" s="103">
        <v>0.49305555555555303</v>
      </c>
      <c r="O33" s="65"/>
      <c r="P33" s="65"/>
      <c r="Q33" s="65"/>
      <c r="R33" s="65"/>
      <c r="S33" s="65"/>
      <c r="T33" s="65"/>
    </row>
    <row r="34" spans="1:20" s="94" customFormat="1" ht="21.75" customHeight="1" x14ac:dyDescent="0.2">
      <c r="A34" s="171">
        <v>12</v>
      </c>
      <c r="B34" s="163">
        <v>4</v>
      </c>
      <c r="C34" s="163">
        <v>10009691900</v>
      </c>
      <c r="D34" s="106" t="s">
        <v>252</v>
      </c>
      <c r="E34" s="107" t="s">
        <v>253</v>
      </c>
      <c r="F34" s="109" t="s">
        <v>186</v>
      </c>
      <c r="G34" s="138" t="s">
        <v>130</v>
      </c>
      <c r="H34" s="164">
        <v>2.2245254629629629E-2</v>
      </c>
      <c r="I34" s="147">
        <f t="shared" si="1"/>
        <v>2.0738425925925924E-3</v>
      </c>
      <c r="J34" s="148">
        <f t="shared" si="0"/>
        <v>46.826222684703431</v>
      </c>
      <c r="K34" s="97" t="s">
        <v>60</v>
      </c>
      <c r="L34" s="172"/>
      <c r="M34" s="105">
        <v>0.52681192129629628</v>
      </c>
      <c r="N34" s="103">
        <v>0.51388888888888395</v>
      </c>
      <c r="O34" s="65"/>
      <c r="P34" s="65"/>
      <c r="Q34" s="65"/>
      <c r="R34" s="65"/>
      <c r="S34" s="65"/>
      <c r="T34" s="65"/>
    </row>
    <row r="35" spans="1:20" ht="21.75" customHeight="1" x14ac:dyDescent="0.2">
      <c r="A35" s="171">
        <v>13</v>
      </c>
      <c r="B35" s="163">
        <v>8</v>
      </c>
      <c r="C35" s="163">
        <v>10036078122</v>
      </c>
      <c r="D35" s="106" t="s">
        <v>203</v>
      </c>
      <c r="E35" s="107" t="s">
        <v>204</v>
      </c>
      <c r="F35" s="95" t="s">
        <v>186</v>
      </c>
      <c r="G35" s="138" t="s">
        <v>63</v>
      </c>
      <c r="H35" s="164">
        <v>2.242152777777778E-2</v>
      </c>
      <c r="I35" s="147">
        <f t="shared" si="1"/>
        <v>2.2501157407407435E-3</v>
      </c>
      <c r="J35" s="148">
        <f t="shared" si="0"/>
        <v>46.463603510583376</v>
      </c>
      <c r="K35" s="97" t="s">
        <v>60</v>
      </c>
      <c r="L35" s="172"/>
      <c r="M35" s="105">
        <v>0.49626215277777774</v>
      </c>
      <c r="N35" s="103">
        <v>0.48333333333333101</v>
      </c>
    </row>
    <row r="36" spans="1:20" s="94" customFormat="1" ht="21.75" customHeight="1" x14ac:dyDescent="0.2">
      <c r="A36" s="171">
        <v>14</v>
      </c>
      <c r="B36" s="163">
        <v>30</v>
      </c>
      <c r="C36" s="163">
        <v>10036087115</v>
      </c>
      <c r="D36" s="106" t="s">
        <v>212</v>
      </c>
      <c r="E36" s="107" t="s">
        <v>213</v>
      </c>
      <c r="F36" s="95" t="s">
        <v>186</v>
      </c>
      <c r="G36" s="138" t="s">
        <v>134</v>
      </c>
      <c r="H36" s="164">
        <v>2.2421875000000004E-2</v>
      </c>
      <c r="I36" s="147">
        <f t="shared" si="1"/>
        <v>2.250462962962968E-3</v>
      </c>
      <c r="J36" s="148">
        <f t="shared" si="0"/>
        <v>46.463603510583376</v>
      </c>
      <c r="K36" s="97" t="s">
        <v>60</v>
      </c>
      <c r="L36" s="172"/>
      <c r="M36" s="105">
        <v>0.5005046296296296</v>
      </c>
      <c r="N36" s="103">
        <v>0.48749999999999799</v>
      </c>
      <c r="O36" s="65"/>
      <c r="P36" s="65"/>
      <c r="Q36" s="65"/>
      <c r="R36" s="65"/>
      <c r="S36" s="65"/>
      <c r="T36" s="65"/>
    </row>
    <row r="37" spans="1:20" s="94" customFormat="1" ht="21.75" customHeight="1" x14ac:dyDescent="0.2">
      <c r="A37" s="171">
        <v>15</v>
      </c>
      <c r="B37" s="163">
        <v>5</v>
      </c>
      <c r="C37" s="163">
        <v>10034942919</v>
      </c>
      <c r="D37" s="106" t="s">
        <v>254</v>
      </c>
      <c r="E37" s="107" t="s">
        <v>255</v>
      </c>
      <c r="F37" s="109" t="s">
        <v>186</v>
      </c>
      <c r="G37" s="138" t="s">
        <v>63</v>
      </c>
      <c r="H37" s="164">
        <v>2.2429050925925929E-2</v>
      </c>
      <c r="I37" s="147">
        <f t="shared" si="1"/>
        <v>2.2576388888888924E-3</v>
      </c>
      <c r="J37" s="148">
        <f t="shared" si="0"/>
        <v>46.43962848297214</v>
      </c>
      <c r="K37" s="97" t="s">
        <v>60</v>
      </c>
      <c r="L37" s="172"/>
      <c r="M37" s="105">
        <v>0.49360636574074074</v>
      </c>
      <c r="N37" s="103">
        <v>0.48055555555555401</v>
      </c>
      <c r="O37" s="65"/>
      <c r="P37" s="65"/>
      <c r="Q37" s="65"/>
      <c r="R37" s="65"/>
      <c r="S37" s="65"/>
      <c r="T37" s="65"/>
    </row>
    <row r="38" spans="1:20" s="94" customFormat="1" ht="21.75" customHeight="1" x14ac:dyDescent="0.2">
      <c r="A38" s="171">
        <v>16</v>
      </c>
      <c r="B38" s="163">
        <v>2</v>
      </c>
      <c r="C38" s="163">
        <v>10077305142</v>
      </c>
      <c r="D38" s="106" t="s">
        <v>256</v>
      </c>
      <c r="E38" s="107" t="s">
        <v>257</v>
      </c>
      <c r="F38" s="95" t="s">
        <v>60</v>
      </c>
      <c r="G38" s="138" t="s">
        <v>130</v>
      </c>
      <c r="H38" s="164">
        <v>2.2492476851851854E-2</v>
      </c>
      <c r="I38" s="147">
        <f t="shared" si="1"/>
        <v>2.3210648148148175E-3</v>
      </c>
      <c r="J38" s="148">
        <f t="shared" si="0"/>
        <v>46.320123520329389</v>
      </c>
      <c r="K38" s="97"/>
      <c r="L38" s="172"/>
      <c r="M38" s="105">
        <v>0.51375972222222221</v>
      </c>
      <c r="N38" s="103">
        <v>0.500694444444441</v>
      </c>
      <c r="O38" s="65"/>
      <c r="P38" s="65"/>
      <c r="Q38" s="65"/>
      <c r="R38" s="65"/>
      <c r="S38" s="65"/>
      <c r="T38" s="65"/>
    </row>
    <row r="39" spans="1:20" ht="21.75" customHeight="1" x14ac:dyDescent="0.2">
      <c r="A39" s="171">
        <v>17</v>
      </c>
      <c r="B39" s="163">
        <v>36</v>
      </c>
      <c r="C39" s="163">
        <v>10014562916</v>
      </c>
      <c r="D39" s="106" t="s">
        <v>214</v>
      </c>
      <c r="E39" s="107" t="s">
        <v>258</v>
      </c>
      <c r="F39" s="109" t="s">
        <v>185</v>
      </c>
      <c r="G39" s="138" t="s">
        <v>215</v>
      </c>
      <c r="H39" s="164">
        <v>2.2504398148148152E-2</v>
      </c>
      <c r="I39" s="147">
        <f t="shared" si="1"/>
        <v>2.3329861111111155E-3</v>
      </c>
      <c r="J39" s="148">
        <f t="shared" si="0"/>
        <v>46.296296296296298</v>
      </c>
      <c r="K39" s="97"/>
      <c r="L39" s="172"/>
      <c r="M39" s="105">
        <v>0.49437152777777776</v>
      </c>
      <c r="N39" s="103">
        <v>0.48124999999999801</v>
      </c>
    </row>
    <row r="40" spans="1:20" ht="21.75" customHeight="1" x14ac:dyDescent="0.2">
      <c r="A40" s="171">
        <v>18</v>
      </c>
      <c r="B40" s="163">
        <v>34</v>
      </c>
      <c r="C40" s="163">
        <v>10005747535</v>
      </c>
      <c r="D40" s="106" t="s">
        <v>210</v>
      </c>
      <c r="E40" s="107" t="s">
        <v>211</v>
      </c>
      <c r="F40" s="109" t="s">
        <v>186</v>
      </c>
      <c r="G40" s="138" t="s">
        <v>134</v>
      </c>
      <c r="H40" s="164">
        <v>2.2645601851851854E-2</v>
      </c>
      <c r="I40" s="147">
        <f t="shared" si="1"/>
        <v>2.474189814814818E-3</v>
      </c>
      <c r="J40" s="148">
        <f t="shared" si="0"/>
        <v>45.988758303525806</v>
      </c>
      <c r="K40" s="97"/>
      <c r="L40" s="172"/>
      <c r="M40" s="105">
        <v>0.53889756944444445</v>
      </c>
      <c r="N40" s="103">
        <v>0.52569444444443902</v>
      </c>
    </row>
    <row r="41" spans="1:20" ht="21.75" customHeight="1" x14ac:dyDescent="0.2">
      <c r="A41" s="171">
        <v>19</v>
      </c>
      <c r="B41" s="163">
        <v>25</v>
      </c>
      <c r="C41" s="163">
        <v>10036012848</v>
      </c>
      <c r="D41" s="106" t="s">
        <v>259</v>
      </c>
      <c r="E41" s="107" t="s">
        <v>260</v>
      </c>
      <c r="F41" s="109" t="s">
        <v>60</v>
      </c>
      <c r="G41" s="138" t="s">
        <v>95</v>
      </c>
      <c r="H41" s="164">
        <v>2.2699074074074076E-2</v>
      </c>
      <c r="I41" s="147">
        <f t="shared" si="1"/>
        <v>2.5276620370370401E-3</v>
      </c>
      <c r="J41" s="148">
        <f t="shared" si="0"/>
        <v>45.894951555328916</v>
      </c>
      <c r="K41" s="97"/>
      <c r="L41" s="172"/>
      <c r="M41" s="105">
        <v>0.50838101851851858</v>
      </c>
      <c r="N41" s="103">
        <v>0.49513888888888602</v>
      </c>
    </row>
    <row r="42" spans="1:20" ht="21.75" customHeight="1" x14ac:dyDescent="0.2">
      <c r="A42" s="171">
        <v>20</v>
      </c>
      <c r="B42" s="163">
        <v>39</v>
      </c>
      <c r="C42" s="163">
        <v>10034993035</v>
      </c>
      <c r="D42" s="106" t="s">
        <v>261</v>
      </c>
      <c r="E42" s="107" t="s">
        <v>262</v>
      </c>
      <c r="F42" s="109" t="s">
        <v>186</v>
      </c>
      <c r="G42" s="138" t="s">
        <v>100</v>
      </c>
      <c r="H42" s="164">
        <v>2.2837847222222221E-2</v>
      </c>
      <c r="I42" s="147">
        <f t="shared" si="1"/>
        <v>2.6664351851851849E-3</v>
      </c>
      <c r="J42" s="148">
        <f t="shared" si="0"/>
        <v>45.615813482007098</v>
      </c>
      <c r="K42" s="97"/>
      <c r="L42" s="172"/>
      <c r="M42" s="105">
        <v>0.52647708333333332</v>
      </c>
      <c r="N42" s="103">
        <v>0.51319444444443996</v>
      </c>
    </row>
    <row r="43" spans="1:20" ht="21.75" customHeight="1" x14ac:dyDescent="0.2">
      <c r="A43" s="171">
        <v>21</v>
      </c>
      <c r="B43" s="163">
        <v>42</v>
      </c>
      <c r="C43" s="163">
        <v>10010193367</v>
      </c>
      <c r="D43" s="106" t="s">
        <v>263</v>
      </c>
      <c r="E43" s="107" t="s">
        <v>264</v>
      </c>
      <c r="F43" s="109" t="s">
        <v>186</v>
      </c>
      <c r="G43" s="138" t="s">
        <v>205</v>
      </c>
      <c r="H43" s="164">
        <v>2.2839930555555554E-2</v>
      </c>
      <c r="I43" s="147">
        <f t="shared" si="1"/>
        <v>2.668518518518518E-3</v>
      </c>
      <c r="J43" s="148">
        <f t="shared" si="0"/>
        <v>45.615813482007098</v>
      </c>
      <c r="K43" s="97"/>
      <c r="L43" s="172"/>
      <c r="M43" s="105">
        <v>0.48972048611111108</v>
      </c>
      <c r="N43" s="103">
        <v>0.47638888888888797</v>
      </c>
    </row>
    <row r="44" spans="1:20" ht="21.75" customHeight="1" x14ac:dyDescent="0.2">
      <c r="A44" s="171">
        <v>22</v>
      </c>
      <c r="B44" s="163">
        <v>11</v>
      </c>
      <c r="C44" s="163">
        <v>10036079334</v>
      </c>
      <c r="D44" s="106" t="s">
        <v>265</v>
      </c>
      <c r="E44" s="107" t="s">
        <v>266</v>
      </c>
      <c r="F44" s="109" t="s">
        <v>186</v>
      </c>
      <c r="G44" s="138" t="s">
        <v>63</v>
      </c>
      <c r="H44" s="164">
        <v>2.2911574074074074E-2</v>
      </c>
      <c r="I44" s="147">
        <f t="shared" si="1"/>
        <v>2.7401620370370375E-3</v>
      </c>
      <c r="J44" s="148">
        <f t="shared" si="0"/>
        <v>45.454545454545453</v>
      </c>
      <c r="K44" s="97"/>
      <c r="L44" s="172"/>
      <c r="M44" s="105">
        <v>0.53000949074074077</v>
      </c>
      <c r="N44" s="103">
        <v>0.51666666666666194</v>
      </c>
    </row>
    <row r="45" spans="1:20" ht="21.75" customHeight="1" x14ac:dyDescent="0.2">
      <c r="A45" s="171">
        <v>23</v>
      </c>
      <c r="B45" s="163">
        <v>31</v>
      </c>
      <c r="C45" s="163">
        <v>10036028410</v>
      </c>
      <c r="D45" s="106" t="s">
        <v>218</v>
      </c>
      <c r="E45" s="107" t="s">
        <v>219</v>
      </c>
      <c r="F45" s="109" t="s">
        <v>186</v>
      </c>
      <c r="G45" s="138" t="s">
        <v>134</v>
      </c>
      <c r="H45" s="164">
        <v>2.2932870370370371E-2</v>
      </c>
      <c r="I45" s="147">
        <f t="shared" si="1"/>
        <v>2.7614583333333345E-3</v>
      </c>
      <c r="J45" s="148">
        <f t="shared" si="0"/>
        <v>45.431600201918222</v>
      </c>
      <c r="K45" s="97"/>
      <c r="L45" s="172"/>
      <c r="M45" s="105">
        <v>0.51266018518518519</v>
      </c>
      <c r="N45" s="103">
        <v>0.49930555555555201</v>
      </c>
    </row>
    <row r="46" spans="1:20" ht="21.75" customHeight="1" x14ac:dyDescent="0.2">
      <c r="A46" s="171">
        <v>24</v>
      </c>
      <c r="B46" s="163">
        <v>19</v>
      </c>
      <c r="C46" s="163">
        <v>10113209589</v>
      </c>
      <c r="D46" s="106" t="s">
        <v>267</v>
      </c>
      <c r="E46" s="107" t="s">
        <v>268</v>
      </c>
      <c r="F46" s="109" t="s">
        <v>60</v>
      </c>
      <c r="G46" s="138" t="s">
        <v>61</v>
      </c>
      <c r="H46" s="164">
        <v>2.3078819444444443E-2</v>
      </c>
      <c r="I46" s="147">
        <f t="shared" si="1"/>
        <v>2.9074074074074072E-3</v>
      </c>
      <c r="J46" s="148">
        <f t="shared" si="0"/>
        <v>45.135406218655966</v>
      </c>
      <c r="K46" s="97"/>
      <c r="L46" s="172"/>
      <c r="M46" s="105">
        <v>0.50367962962962964</v>
      </c>
      <c r="N46" s="103">
        <v>0.49027777777777498</v>
      </c>
    </row>
    <row r="47" spans="1:20" ht="21.75" customHeight="1" x14ac:dyDescent="0.2">
      <c r="A47" s="171">
        <v>25</v>
      </c>
      <c r="B47" s="163">
        <v>12</v>
      </c>
      <c r="C47" s="163">
        <v>10089094985</v>
      </c>
      <c r="D47" s="106" t="s">
        <v>269</v>
      </c>
      <c r="E47" s="107" t="s">
        <v>270</v>
      </c>
      <c r="F47" s="109" t="s">
        <v>186</v>
      </c>
      <c r="G47" s="138" t="s">
        <v>63</v>
      </c>
      <c r="H47" s="164">
        <v>2.3135763888888886E-2</v>
      </c>
      <c r="I47" s="147">
        <f t="shared" si="1"/>
        <v>2.96435185185185E-3</v>
      </c>
      <c r="J47" s="148">
        <f t="shared" si="0"/>
        <v>45.022511255627812</v>
      </c>
      <c r="K47" s="97"/>
      <c r="L47" s="172" t="s">
        <v>291</v>
      </c>
      <c r="M47" s="105">
        <v>0.53840300925925921</v>
      </c>
      <c r="N47" s="103">
        <v>0.52499999999999403</v>
      </c>
    </row>
    <row r="48" spans="1:20" ht="21.75" customHeight="1" x14ac:dyDescent="0.2">
      <c r="A48" s="171">
        <v>26</v>
      </c>
      <c r="B48" s="163">
        <v>27</v>
      </c>
      <c r="C48" s="163">
        <v>10056231183</v>
      </c>
      <c r="D48" s="106" t="s">
        <v>271</v>
      </c>
      <c r="E48" s="107" t="s">
        <v>272</v>
      </c>
      <c r="F48" s="109" t="s">
        <v>60</v>
      </c>
      <c r="G48" s="138" t="s">
        <v>134</v>
      </c>
      <c r="H48" s="164">
        <v>2.3162037037037037E-2</v>
      </c>
      <c r="I48" s="147">
        <f t="shared" si="1"/>
        <v>2.9906250000000002E-3</v>
      </c>
      <c r="J48" s="148">
        <f t="shared" si="0"/>
        <v>44.977511244377808</v>
      </c>
      <c r="K48" s="97"/>
      <c r="L48" s="172"/>
      <c r="M48" s="105">
        <v>0.48357291666666669</v>
      </c>
      <c r="N48" s="103">
        <v>0.470138888888888</v>
      </c>
    </row>
    <row r="49" spans="1:20" ht="21.75" customHeight="1" x14ac:dyDescent="0.2">
      <c r="A49" s="171">
        <v>27</v>
      </c>
      <c r="B49" s="163">
        <v>17</v>
      </c>
      <c r="C49" s="163">
        <v>10057706896</v>
      </c>
      <c r="D49" s="106" t="s">
        <v>273</v>
      </c>
      <c r="E49" s="107" t="s">
        <v>274</v>
      </c>
      <c r="F49" s="109" t="s">
        <v>186</v>
      </c>
      <c r="G49" s="138" t="s">
        <v>95</v>
      </c>
      <c r="H49" s="164">
        <v>2.3365972222222222E-2</v>
      </c>
      <c r="I49" s="147">
        <f t="shared" si="1"/>
        <v>3.1945601851851857E-3</v>
      </c>
      <c r="J49" s="148">
        <f t="shared" si="0"/>
        <v>44.576523031203564</v>
      </c>
      <c r="K49" s="108"/>
      <c r="L49" s="174"/>
      <c r="M49" s="104">
        <v>0.48289108796296293</v>
      </c>
      <c r="N49" s="103">
        <v>0.469444444444444</v>
      </c>
      <c r="O49" s="94"/>
      <c r="P49" s="94"/>
      <c r="Q49" s="94"/>
      <c r="R49" s="94"/>
      <c r="S49" s="94"/>
      <c r="T49" s="94"/>
    </row>
    <row r="50" spans="1:20" ht="21.75" customHeight="1" x14ac:dyDescent="0.2">
      <c r="A50" s="171">
        <v>28</v>
      </c>
      <c r="B50" s="163">
        <v>28</v>
      </c>
      <c r="C50" s="163">
        <v>10036065893</v>
      </c>
      <c r="D50" s="106" t="s">
        <v>275</v>
      </c>
      <c r="E50" s="107" t="s">
        <v>276</v>
      </c>
      <c r="F50" s="109" t="s">
        <v>60</v>
      </c>
      <c r="G50" s="138" t="s">
        <v>134</v>
      </c>
      <c r="H50" s="164">
        <v>2.3823148148148145E-2</v>
      </c>
      <c r="I50" s="147">
        <f t="shared" si="1"/>
        <v>3.6517361111111091E-3</v>
      </c>
      <c r="J50" s="148">
        <f t="shared" si="0"/>
        <v>43.731778425655975</v>
      </c>
      <c r="K50" s="97"/>
      <c r="L50" s="172"/>
      <c r="M50" s="105">
        <v>0.53984768518518522</v>
      </c>
      <c r="N50" s="103">
        <v>0.52638888888888302</v>
      </c>
    </row>
    <row r="51" spans="1:20" ht="21.75" customHeight="1" x14ac:dyDescent="0.2">
      <c r="A51" s="171">
        <v>29</v>
      </c>
      <c r="B51" s="163">
        <v>110</v>
      </c>
      <c r="C51" s="163">
        <v>10062526988</v>
      </c>
      <c r="D51" s="106" t="s">
        <v>277</v>
      </c>
      <c r="E51" s="107" t="s">
        <v>278</v>
      </c>
      <c r="F51" s="109" t="s">
        <v>60</v>
      </c>
      <c r="G51" s="138" t="s">
        <v>205</v>
      </c>
      <c r="H51" s="164">
        <v>2.3885879629629628E-2</v>
      </c>
      <c r="I51" s="147">
        <f t="shared" si="1"/>
        <v>3.7144675925925921E-3</v>
      </c>
      <c r="J51" s="148">
        <f t="shared" si="0"/>
        <v>43.604651162790695</v>
      </c>
      <c r="K51" s="97"/>
      <c r="L51" s="172"/>
      <c r="M51" s="105">
        <v>0.53778171296296295</v>
      </c>
      <c r="N51" s="103">
        <v>0.52430555555555003</v>
      </c>
    </row>
    <row r="52" spans="1:20" ht="21.75" customHeight="1" x14ac:dyDescent="0.2">
      <c r="A52" s="171">
        <v>30</v>
      </c>
      <c r="B52" s="163">
        <v>13</v>
      </c>
      <c r="C52" s="163">
        <v>10092255771</v>
      </c>
      <c r="D52" s="106" t="s">
        <v>279</v>
      </c>
      <c r="E52" s="107" t="s">
        <v>280</v>
      </c>
      <c r="F52" s="109" t="s">
        <v>186</v>
      </c>
      <c r="G52" s="138" t="s">
        <v>63</v>
      </c>
      <c r="H52" s="164">
        <v>2.4234606481481482E-2</v>
      </c>
      <c r="I52" s="147">
        <f t="shared" si="1"/>
        <v>4.0631944444444457E-3</v>
      </c>
      <c r="J52" s="148">
        <f t="shared" si="0"/>
        <v>42.97994269340974</v>
      </c>
      <c r="K52" s="96"/>
      <c r="L52" s="173" t="s">
        <v>291</v>
      </c>
      <c r="M52" s="104">
        <v>0.47389571759259258</v>
      </c>
      <c r="N52" s="103">
        <v>0.46041666666666697</v>
      </c>
      <c r="O52" s="94"/>
      <c r="P52" s="94"/>
      <c r="Q52" s="94"/>
      <c r="R52" s="94"/>
      <c r="S52" s="94"/>
      <c r="T52" s="94"/>
    </row>
    <row r="53" spans="1:20" ht="21.75" customHeight="1" x14ac:dyDescent="0.2">
      <c r="A53" s="171">
        <v>31</v>
      </c>
      <c r="B53" s="163">
        <v>1</v>
      </c>
      <c r="C53" s="163">
        <v>10036045180</v>
      </c>
      <c r="D53" s="106" t="s">
        <v>220</v>
      </c>
      <c r="E53" s="107" t="s">
        <v>221</v>
      </c>
      <c r="F53" s="109" t="s">
        <v>186</v>
      </c>
      <c r="G53" s="138" t="s">
        <v>130</v>
      </c>
      <c r="H53" s="164">
        <v>2.4277199074074076E-2</v>
      </c>
      <c r="I53" s="147">
        <f t="shared" si="1"/>
        <v>4.1057870370370397E-3</v>
      </c>
      <c r="J53" s="148">
        <f t="shared" si="0"/>
        <v>42.897998093422309</v>
      </c>
      <c r="K53" s="97"/>
      <c r="L53" s="172"/>
      <c r="M53" s="105">
        <v>0.5218356481481482</v>
      </c>
      <c r="N53" s="103">
        <v>0.50833333333332897</v>
      </c>
    </row>
    <row r="54" spans="1:20" ht="21.75" customHeight="1" x14ac:dyDescent="0.2">
      <c r="A54" s="171">
        <v>32</v>
      </c>
      <c r="B54" s="163">
        <v>26</v>
      </c>
      <c r="C54" s="163">
        <v>10080256265</v>
      </c>
      <c r="D54" s="106" t="s">
        <v>281</v>
      </c>
      <c r="E54" s="107" t="s">
        <v>282</v>
      </c>
      <c r="F54" s="109" t="s">
        <v>60</v>
      </c>
      <c r="G54" s="138" t="s">
        <v>134</v>
      </c>
      <c r="H54" s="164">
        <v>2.4377893518518517E-2</v>
      </c>
      <c r="I54" s="147">
        <f t="shared" si="1"/>
        <v>4.2064814814814812E-3</v>
      </c>
      <c r="J54" s="148">
        <f t="shared" si="0"/>
        <v>42.735042735042732</v>
      </c>
      <c r="K54" s="97"/>
      <c r="L54" s="172"/>
      <c r="M54" s="105">
        <v>0.5044795138888889</v>
      </c>
      <c r="N54" s="103">
        <v>0.49097222222221998</v>
      </c>
    </row>
    <row r="55" spans="1:20" ht="21.75" customHeight="1" x14ac:dyDescent="0.2">
      <c r="A55" s="171">
        <v>33</v>
      </c>
      <c r="B55" s="163">
        <v>47</v>
      </c>
      <c r="C55" s="163">
        <v>10064166490</v>
      </c>
      <c r="D55" s="106" t="s">
        <v>223</v>
      </c>
      <c r="E55" s="107" t="s">
        <v>224</v>
      </c>
      <c r="F55" s="95" t="s">
        <v>60</v>
      </c>
      <c r="G55" s="138" t="s">
        <v>225</v>
      </c>
      <c r="H55" s="164">
        <v>2.4647569444444444E-2</v>
      </c>
      <c r="I55" s="147">
        <f t="shared" si="1"/>
        <v>4.4761574074074079E-3</v>
      </c>
      <c r="J55" s="148">
        <f t="shared" ref="J55:J61" si="2">IFERROR($K$19*3600/(HOUR(H55)*3600+MINUTE(H55)*60+SECOND(H55)),"")</f>
        <v>42.25352112676056</v>
      </c>
      <c r="K55" s="97"/>
      <c r="L55" s="172"/>
      <c r="M55" s="105">
        <v>0.52466099537037036</v>
      </c>
      <c r="N55" s="103">
        <v>0.51111111111110696</v>
      </c>
    </row>
    <row r="56" spans="1:20" ht="21.75" customHeight="1" x14ac:dyDescent="0.2">
      <c r="A56" s="171">
        <v>34</v>
      </c>
      <c r="B56" s="163">
        <v>70</v>
      </c>
      <c r="C56" s="163">
        <v>10112946679</v>
      </c>
      <c r="D56" s="106" t="s">
        <v>283</v>
      </c>
      <c r="E56" s="107" t="s">
        <v>284</v>
      </c>
      <c r="F56" s="95" t="s">
        <v>60</v>
      </c>
      <c r="G56" s="138" t="s">
        <v>222</v>
      </c>
      <c r="H56" s="164">
        <v>2.4854513888888888E-2</v>
      </c>
      <c r="I56" s="147">
        <f t="shared" si="1"/>
        <v>4.6831018518518515E-3</v>
      </c>
      <c r="J56" s="148">
        <f t="shared" si="2"/>
        <v>41.91895668374476</v>
      </c>
      <c r="K56" s="97"/>
      <c r="L56" s="172" t="s">
        <v>291</v>
      </c>
      <c r="M56" s="105">
        <v>0.50938842592592593</v>
      </c>
      <c r="N56" s="103">
        <v>0.49583333333333002</v>
      </c>
    </row>
    <row r="57" spans="1:20" ht="21.75" customHeight="1" x14ac:dyDescent="0.2">
      <c r="A57" s="171">
        <v>35</v>
      </c>
      <c r="B57" s="163">
        <v>3</v>
      </c>
      <c r="C57" s="163">
        <v>10036090347</v>
      </c>
      <c r="D57" s="106" t="s">
        <v>285</v>
      </c>
      <c r="E57" s="107" t="s">
        <v>284</v>
      </c>
      <c r="F57" s="95" t="s">
        <v>60</v>
      </c>
      <c r="G57" s="138" t="s">
        <v>130</v>
      </c>
      <c r="H57" s="164">
        <v>2.5489699074074071E-2</v>
      </c>
      <c r="I57" s="147">
        <f t="shared" si="1"/>
        <v>5.3182870370370346E-3</v>
      </c>
      <c r="J57" s="148">
        <f t="shared" si="2"/>
        <v>40.871934604904631</v>
      </c>
      <c r="K57" s="97"/>
      <c r="L57" s="172"/>
      <c r="M57" s="105">
        <v>0.53310636574074077</v>
      </c>
      <c r="N57" s="103">
        <v>0.51944444444443905</v>
      </c>
    </row>
    <row r="58" spans="1:20" ht="21.75" customHeight="1" x14ac:dyDescent="0.2">
      <c r="A58" s="171">
        <v>36</v>
      </c>
      <c r="B58" s="163">
        <v>71</v>
      </c>
      <c r="C58" s="163">
        <v>10132640612</v>
      </c>
      <c r="D58" s="106" t="s">
        <v>286</v>
      </c>
      <c r="E58" s="107" t="s">
        <v>287</v>
      </c>
      <c r="F58" s="109" t="s">
        <v>60</v>
      </c>
      <c r="G58" s="138" t="s">
        <v>222</v>
      </c>
      <c r="H58" s="164">
        <v>2.5771527777777775E-2</v>
      </c>
      <c r="I58" s="147">
        <f t="shared" si="1"/>
        <v>5.6001157407407388E-3</v>
      </c>
      <c r="J58" s="148">
        <f t="shared" si="2"/>
        <v>40.41311180960934</v>
      </c>
      <c r="K58" s="97"/>
      <c r="L58" s="172" t="s">
        <v>291</v>
      </c>
      <c r="M58" s="105">
        <v>0.4928322916666667</v>
      </c>
      <c r="N58" s="103">
        <v>0.47916666666666502</v>
      </c>
    </row>
    <row r="59" spans="1:20" ht="21.75" customHeight="1" x14ac:dyDescent="0.2">
      <c r="A59" s="171">
        <v>37</v>
      </c>
      <c r="B59" s="163">
        <v>113</v>
      </c>
      <c r="C59" s="163">
        <v>10034938875</v>
      </c>
      <c r="D59" s="106" t="s">
        <v>288</v>
      </c>
      <c r="E59" s="107" t="s">
        <v>289</v>
      </c>
      <c r="F59" s="95" t="s">
        <v>186</v>
      </c>
      <c r="G59" s="138" t="s">
        <v>95</v>
      </c>
      <c r="H59" s="164">
        <v>2.6521412037037034E-2</v>
      </c>
      <c r="I59" s="147">
        <f t="shared" si="1"/>
        <v>6.349999999999998E-3</v>
      </c>
      <c r="J59" s="148">
        <f t="shared" si="2"/>
        <v>39.284155390659102</v>
      </c>
      <c r="K59" s="97"/>
      <c r="L59" s="172"/>
      <c r="M59" s="105">
        <v>0.53728425925925927</v>
      </c>
      <c r="N59" s="103">
        <v>0.52361111111110603</v>
      </c>
    </row>
    <row r="60" spans="1:20" ht="21.75" customHeight="1" x14ac:dyDescent="0.2">
      <c r="A60" s="171" t="s">
        <v>290</v>
      </c>
      <c r="B60" s="163">
        <v>40</v>
      </c>
      <c r="C60" s="163">
        <v>10006473318</v>
      </c>
      <c r="D60" s="106" t="s">
        <v>197</v>
      </c>
      <c r="E60" s="107" t="s">
        <v>198</v>
      </c>
      <c r="F60" s="109" t="s">
        <v>185</v>
      </c>
      <c r="G60" s="138" t="s">
        <v>100</v>
      </c>
      <c r="H60" s="164"/>
      <c r="I60" s="147"/>
      <c r="J60" s="148" t="str">
        <f t="shared" si="2"/>
        <v/>
      </c>
      <c r="K60" s="97"/>
      <c r="L60" s="172"/>
      <c r="M60" s="105">
        <v>0.51508530092592586</v>
      </c>
      <c r="N60" s="103">
        <v>0.501388888888885</v>
      </c>
    </row>
    <row r="61" spans="1:20" ht="21.75" customHeight="1" thickBot="1" x14ac:dyDescent="0.25">
      <c r="A61" s="236" t="s">
        <v>290</v>
      </c>
      <c r="B61" s="237">
        <v>114</v>
      </c>
      <c r="C61" s="237">
        <v>10036043059</v>
      </c>
      <c r="D61" s="238" t="s">
        <v>226</v>
      </c>
      <c r="E61" s="239" t="s">
        <v>227</v>
      </c>
      <c r="F61" s="240" t="s">
        <v>60</v>
      </c>
      <c r="G61" s="241" t="s">
        <v>130</v>
      </c>
      <c r="H61" s="242"/>
      <c r="I61" s="243"/>
      <c r="J61" s="244" t="str">
        <f t="shared" si="2"/>
        <v/>
      </c>
      <c r="K61" s="245"/>
      <c r="L61" s="246"/>
      <c r="M61" s="104">
        <v>0.47967696759259254</v>
      </c>
      <c r="N61" s="103">
        <v>0.46597222222222201</v>
      </c>
      <c r="O61" s="94"/>
      <c r="P61" s="94"/>
      <c r="Q61" s="94"/>
      <c r="R61" s="94"/>
      <c r="S61" s="94"/>
      <c r="T61" s="94"/>
    </row>
    <row r="62" spans="1:20" ht="6.75" customHeight="1" thickTop="1" thickBot="1" x14ac:dyDescent="0.25">
      <c r="A62" s="165"/>
      <c r="B62" s="166"/>
      <c r="C62" s="166"/>
      <c r="D62" s="167"/>
      <c r="E62" s="168"/>
      <c r="F62" s="110"/>
      <c r="G62" s="169"/>
      <c r="H62" s="170"/>
      <c r="I62" s="170"/>
      <c r="J62" s="170"/>
      <c r="K62" s="170"/>
      <c r="L62" s="170"/>
    </row>
    <row r="63" spans="1:20" ht="15.75" thickTop="1" x14ac:dyDescent="0.2">
      <c r="A63" s="233" t="s">
        <v>48</v>
      </c>
      <c r="B63" s="234"/>
      <c r="C63" s="234"/>
      <c r="D63" s="234"/>
      <c r="E63" s="234"/>
      <c r="F63" s="234"/>
      <c r="G63" s="234" t="s">
        <v>49</v>
      </c>
      <c r="H63" s="234"/>
      <c r="I63" s="234"/>
      <c r="J63" s="234"/>
      <c r="K63" s="234"/>
      <c r="L63" s="235"/>
    </row>
    <row r="64" spans="1:20" x14ac:dyDescent="0.2">
      <c r="A64" s="175" t="s">
        <v>236</v>
      </c>
      <c r="B64" s="112"/>
      <c r="C64" s="113"/>
      <c r="D64" s="112"/>
      <c r="E64" s="114"/>
      <c r="F64" s="115"/>
      <c r="G64" s="116" t="s">
        <v>176</v>
      </c>
      <c r="H64" s="176">
        <v>11</v>
      </c>
      <c r="I64" s="118"/>
      <c r="J64" s="119"/>
      <c r="K64" s="139" t="s">
        <v>184</v>
      </c>
      <c r="L64" s="121">
        <f>COUNTIF(F23:F61,"ЗМС")</f>
        <v>0</v>
      </c>
    </row>
    <row r="65" spans="1:12" x14ac:dyDescent="0.2">
      <c r="A65" s="175" t="s">
        <v>237</v>
      </c>
      <c r="B65" s="112"/>
      <c r="C65" s="122"/>
      <c r="D65" s="112"/>
      <c r="E65" s="123"/>
      <c r="F65" s="124"/>
      <c r="G65" s="125" t="s">
        <v>177</v>
      </c>
      <c r="H65" s="117">
        <f>H66+H71</f>
        <v>39</v>
      </c>
      <c r="I65" s="126"/>
      <c r="J65" s="127"/>
      <c r="K65" s="139" t="s">
        <v>185</v>
      </c>
      <c r="L65" s="121">
        <f>COUNTIF(F23:F61,"МСМК")</f>
        <v>2</v>
      </c>
    </row>
    <row r="66" spans="1:12" x14ac:dyDescent="0.2">
      <c r="A66" s="175" t="s">
        <v>238</v>
      </c>
      <c r="B66" s="112"/>
      <c r="C66" s="128"/>
      <c r="D66" s="112"/>
      <c r="E66" s="123"/>
      <c r="F66" s="124"/>
      <c r="G66" s="125" t="s">
        <v>178</v>
      </c>
      <c r="H66" s="117">
        <f>H67+H68+H69+H70</f>
        <v>37</v>
      </c>
      <c r="I66" s="126"/>
      <c r="J66" s="127"/>
      <c r="K66" s="139" t="s">
        <v>186</v>
      </c>
      <c r="L66" s="121">
        <f>COUNTIF(F23:F61,"МС")</f>
        <v>25</v>
      </c>
    </row>
    <row r="67" spans="1:12" x14ac:dyDescent="0.2">
      <c r="A67" s="175" t="s">
        <v>239</v>
      </c>
      <c r="B67" s="112"/>
      <c r="C67" s="128"/>
      <c r="D67" s="112"/>
      <c r="E67" s="123"/>
      <c r="F67" s="124"/>
      <c r="G67" s="125" t="s">
        <v>179</v>
      </c>
      <c r="H67" s="117">
        <f>COUNT(A23:A170)</f>
        <v>37</v>
      </c>
      <c r="I67" s="126"/>
      <c r="J67" s="127"/>
      <c r="K67" s="120" t="s">
        <v>60</v>
      </c>
      <c r="L67" s="121">
        <f>COUNTIF(F23:F61,"КМС")</f>
        <v>12</v>
      </c>
    </row>
    <row r="68" spans="1:12" x14ac:dyDescent="0.2">
      <c r="A68" s="111"/>
      <c r="B68" s="112"/>
      <c r="C68" s="128"/>
      <c r="D68" s="112"/>
      <c r="E68" s="123"/>
      <c r="F68" s="124"/>
      <c r="G68" s="125" t="s">
        <v>180</v>
      </c>
      <c r="H68" s="117">
        <f>COUNTIF(A23:A169,"ЛИМ")</f>
        <v>0</v>
      </c>
      <c r="I68" s="126"/>
      <c r="J68" s="127"/>
      <c r="K68" s="120" t="s">
        <v>169</v>
      </c>
      <c r="L68" s="121">
        <f>COUNTIF(F23:F61,"1 СР")</f>
        <v>0</v>
      </c>
    </row>
    <row r="69" spans="1:12" x14ac:dyDescent="0.2">
      <c r="A69" s="111"/>
      <c r="B69" s="112"/>
      <c r="C69" s="112"/>
      <c r="D69" s="112"/>
      <c r="E69" s="123"/>
      <c r="F69" s="124"/>
      <c r="G69" s="125" t="s">
        <v>181</v>
      </c>
      <c r="H69" s="117">
        <f>COUNTIF(A23:A169,"НФ")</f>
        <v>0</v>
      </c>
      <c r="I69" s="126"/>
      <c r="J69" s="127"/>
      <c r="K69" s="120" t="s">
        <v>168</v>
      </c>
      <c r="L69" s="121">
        <f>COUNTIF(F23:F61,"2 СР")</f>
        <v>0</v>
      </c>
    </row>
    <row r="70" spans="1:12" x14ac:dyDescent="0.2">
      <c r="A70" s="111"/>
      <c r="B70" s="112"/>
      <c r="C70" s="112"/>
      <c r="D70" s="112"/>
      <c r="E70" s="123"/>
      <c r="F70" s="124"/>
      <c r="G70" s="125" t="s">
        <v>182</v>
      </c>
      <c r="H70" s="117">
        <f>COUNTIF(A23:A169,"ДСКВ")</f>
        <v>0</v>
      </c>
      <c r="I70" s="126"/>
      <c r="J70" s="127"/>
      <c r="K70" s="120" t="s">
        <v>167</v>
      </c>
      <c r="L70" s="121">
        <f>COUNTIF(F23:F62,"3 СР")</f>
        <v>0</v>
      </c>
    </row>
    <row r="71" spans="1:12" x14ac:dyDescent="0.2">
      <c r="A71" s="111"/>
      <c r="B71" s="112"/>
      <c r="C71" s="112"/>
      <c r="D71" s="112"/>
      <c r="E71" s="129"/>
      <c r="F71" s="130"/>
      <c r="G71" s="125" t="s">
        <v>183</v>
      </c>
      <c r="H71" s="117">
        <f>COUNTIF(A23:A169,"НС")</f>
        <v>2</v>
      </c>
      <c r="I71" s="131"/>
      <c r="J71" s="132"/>
      <c r="K71" s="139"/>
      <c r="L71" s="140"/>
    </row>
    <row r="72" spans="1:12" x14ac:dyDescent="0.2">
      <c r="A72" s="111"/>
      <c r="B72" s="133"/>
      <c r="C72" s="133"/>
      <c r="D72" s="112"/>
      <c r="E72" s="134"/>
      <c r="F72" s="141"/>
      <c r="G72" s="141"/>
      <c r="H72" s="142"/>
      <c r="I72" s="143"/>
      <c r="J72" s="144"/>
      <c r="K72" s="141"/>
      <c r="L72" s="135"/>
    </row>
    <row r="73" spans="1:12" ht="15.75" x14ac:dyDescent="0.2">
      <c r="A73" s="201" t="s">
        <v>50</v>
      </c>
      <c r="B73" s="197"/>
      <c r="C73" s="197"/>
      <c r="D73" s="197"/>
      <c r="E73" s="197" t="s">
        <v>51</v>
      </c>
      <c r="F73" s="197"/>
      <c r="G73" s="197"/>
      <c r="H73" s="197" t="s">
        <v>52</v>
      </c>
      <c r="I73" s="197"/>
      <c r="J73" s="197"/>
      <c r="K73" s="197" t="s">
        <v>292</v>
      </c>
      <c r="L73" s="198"/>
    </row>
    <row r="74" spans="1:12" x14ac:dyDescent="0.2">
      <c r="A74" s="226"/>
      <c r="B74" s="227"/>
      <c r="C74" s="227"/>
      <c r="D74" s="227"/>
      <c r="E74" s="227"/>
      <c r="F74" s="228"/>
      <c r="G74" s="228"/>
      <c r="H74" s="228"/>
      <c r="I74" s="228"/>
      <c r="J74" s="228"/>
      <c r="K74" s="228"/>
      <c r="L74" s="229"/>
    </row>
    <row r="75" spans="1:12" x14ac:dyDescent="0.2">
      <c r="A75" s="136"/>
      <c r="B75" s="145"/>
      <c r="C75" s="145"/>
      <c r="D75" s="145"/>
      <c r="E75" s="146"/>
      <c r="F75" s="145"/>
      <c r="G75" s="145"/>
      <c r="H75" s="142"/>
      <c r="I75" s="142"/>
      <c r="J75" s="145"/>
      <c r="K75" s="145"/>
      <c r="L75" s="137"/>
    </row>
    <row r="76" spans="1:12" x14ac:dyDescent="0.2">
      <c r="A76" s="151"/>
      <c r="B76" s="152"/>
      <c r="C76" s="152"/>
      <c r="D76" s="152"/>
      <c r="E76" s="146"/>
      <c r="F76" s="152"/>
      <c r="G76" s="152"/>
      <c r="H76" s="142"/>
      <c r="I76" s="142"/>
      <c r="J76" s="152"/>
      <c r="K76" s="152"/>
      <c r="L76" s="153"/>
    </row>
    <row r="77" spans="1:12" x14ac:dyDescent="0.2">
      <c r="A77" s="136"/>
      <c r="B77" s="145"/>
      <c r="C77" s="145"/>
      <c r="D77" s="145"/>
      <c r="E77" s="146"/>
      <c r="F77" s="145"/>
      <c r="G77" s="145"/>
      <c r="H77" s="142"/>
      <c r="I77" s="142"/>
      <c r="J77" s="145"/>
      <c r="K77" s="145"/>
      <c r="L77" s="137"/>
    </row>
    <row r="78" spans="1:12" x14ac:dyDescent="0.2">
      <c r="A78" s="226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30"/>
    </row>
    <row r="79" spans="1:12" x14ac:dyDescent="0.2">
      <c r="A79" s="226"/>
      <c r="B79" s="227"/>
      <c r="C79" s="227"/>
      <c r="D79" s="227"/>
      <c r="E79" s="227"/>
      <c r="F79" s="231"/>
      <c r="G79" s="231"/>
      <c r="H79" s="231"/>
      <c r="I79" s="231"/>
      <c r="J79" s="231"/>
      <c r="K79" s="231"/>
      <c r="L79" s="232"/>
    </row>
    <row r="80" spans="1:12" ht="13.5" thickBot="1" x14ac:dyDescent="0.25">
      <c r="A80" s="202"/>
      <c r="B80" s="199"/>
      <c r="C80" s="199"/>
      <c r="D80" s="199"/>
      <c r="E80" s="199" t="str">
        <f>G17</f>
        <v>Кавун И.А. (1К, Краснодарский край)</v>
      </c>
      <c r="F80" s="199"/>
      <c r="G80" s="199"/>
      <c r="H80" s="199" t="str">
        <f>G18</f>
        <v>Кавун С.М. (1К, Краснодарский край)</v>
      </c>
      <c r="I80" s="199"/>
      <c r="J80" s="199"/>
      <c r="K80" s="199" t="str">
        <f>G19</f>
        <v>Мельник А.И. (ВК, Краснодарский край)</v>
      </c>
      <c r="L80" s="200"/>
    </row>
    <row r="81" ht="13.5" thickTop="1" x14ac:dyDescent="0.2"/>
  </sheetData>
  <sortState ref="A23:U120">
    <sortCondition ref="A23:A120"/>
  </sortState>
  <mergeCells count="42">
    <mergeCell ref="A63:F63"/>
    <mergeCell ref="G63:L63"/>
    <mergeCell ref="I21:I22"/>
    <mergeCell ref="J21:J22"/>
    <mergeCell ref="A7:L7"/>
    <mergeCell ref="A1:L1"/>
    <mergeCell ref="A2:L2"/>
    <mergeCell ref="A3:L3"/>
    <mergeCell ref="A4:L4"/>
    <mergeCell ref="A6:L6"/>
    <mergeCell ref="A5:L5"/>
    <mergeCell ref="H15:L15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K73:L73"/>
    <mergeCell ref="K80:L80"/>
    <mergeCell ref="A73:D73"/>
    <mergeCell ref="A80:D80"/>
    <mergeCell ref="E73:G73"/>
    <mergeCell ref="E80:G80"/>
    <mergeCell ref="H73:J73"/>
    <mergeCell ref="H80:J80"/>
    <mergeCell ref="A74:E74"/>
    <mergeCell ref="F74:L74"/>
    <mergeCell ref="A78:E78"/>
    <mergeCell ref="F78:L78"/>
    <mergeCell ref="A79:E79"/>
    <mergeCell ref="F79:L79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6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2022-09-08T11:37:49Z</dcterms:modified>
</cp:coreProperties>
</file>