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гит 500 юн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_xlnm._FilterDatabase" localSheetId="0" hidden="1">'гит 500 юн'!$B$23:$N$37</definedName>
    <definedName name="A">#REF!</definedName>
    <definedName name="_xlnm.Print_Area" localSheetId="0">'гит 500 юн'!$A$1:$L$64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/>
  <c r="H51"/>
  <c r="H50"/>
  <c r="H49"/>
  <c r="G47"/>
  <c r="E47"/>
  <c r="D47"/>
  <c r="C47"/>
  <c r="G46"/>
  <c r="E46"/>
  <c r="D46"/>
  <c r="C46"/>
  <c r="G45"/>
  <c r="E45"/>
  <c r="D45"/>
  <c r="C45"/>
  <c r="G44"/>
  <c r="E44"/>
  <c r="D44"/>
  <c r="C44"/>
  <c r="G43"/>
  <c r="F43"/>
  <c r="E43"/>
  <c r="D43"/>
  <c r="C43"/>
  <c r="G42"/>
  <c r="F42"/>
  <c r="E42"/>
  <c r="D42"/>
  <c r="C42"/>
  <c r="G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J52" s="1"/>
  <c r="J51" l="1"/>
  <c r="J55"/>
  <c r="J50"/>
  <c r="J54"/>
  <c r="J49"/>
  <c r="J53"/>
  <c r="J63"/>
  <c r="H63"/>
  <c r="E63"/>
  <c r="H55"/>
  <c r="H54"/>
  <c r="H53"/>
</calcChain>
</file>

<file path=xl/sharedStrings.xml><?xml version="1.0" encoding="utf-8"?>
<sst xmlns="http://schemas.openxmlformats.org/spreadsheetml/2006/main" count="73" uniqueCount="62">
  <si>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</si>
  <si>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</si>
  <si>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</si>
  <si>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</si>
  <si>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</si>
  <si>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МЕСТО ПРОВЕДЕНИЯ: г. Санкт-Петербург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</si>
  <si>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</si>
  <si>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</si>
  <si>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</si>
  <si>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велотрек "Локосфинкс" 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</si>
  <si>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</si>
  <si>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</si>
  <si>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</si>
  <si>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</si>
  <si>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</si>
  <si>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</si>
  <si>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</si>
  <si>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</si>
  <si>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</si>
  <si>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</si>
  <si>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</si>
  <si>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</si>
  <si>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</si>
  <si>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</si>
  <si>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СКОРОСТЬ км/ч</t>
  </si>
  <si>
    <t>ВЫПОЛНЕНИЕ НТУ ЕВСК</t>
  </si>
  <si>
    <t>ПРИМЕЧАНИЕ</t>
  </si>
  <si>
    <t>КМС</t>
  </si>
  <si>
    <t>2 СР</t>
  </si>
  <si>
    <t>1 СР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</si>
  <si>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</si>
  <si>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</si>
  <si>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</si>
  <si>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</si>
  <si>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</si>
  <si>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</si>
  <si>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</si>
  <si>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</si>
  <si>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</si>
  <si>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</si>
  <si>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</si>
  <si>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</si>
  <si>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</si>
  <si>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</si>
  <si>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</si>
  <si>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</si>
  <si>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</si>
  <si>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</si>
  <si>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</si>
  <si>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ДАТА ПРОВЕДЕНИЯ: 29 января 2025 года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</si>
  <si>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</si>
  <si>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</si>
  <si>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</si>
  <si>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ПЕРВЕНСТВО РОССИИ</t>
  </si>
  <si>
    <t>трек - гит с места 200 м</t>
  </si>
  <si>
    <t>0,250/1</t>
  </si>
  <si>
    <t>100м</t>
  </si>
  <si>
    <t>ЮНИОРКИ 17-18 ЛЕТ</t>
  </si>
  <si>
    <t>№ ВРВС: 0080221811Я</t>
  </si>
  <si>
    <t>№ ЕКП 2025: 2008780022031820</t>
  </si>
  <si>
    <t>2 сп.р.</t>
  </si>
  <si>
    <t>1 сп.р.</t>
  </si>
</sst>
</file>

<file path=xl/styles.xml><?xml version="1.0" encoding="utf-8"?>
<styleSheet xmlns="http://schemas.openxmlformats.org/spreadsheetml/2006/main">
  <numFmts count="4">
    <numFmt numFmtId="164" formatCode="h:mm:ss.00"/>
    <numFmt numFmtId="165" formatCode="0.000"/>
    <numFmt numFmtId="166" formatCode="m:ss.000"/>
    <numFmt numFmtId="167" formatCode="_-* #,##0.00_р_._-;\-* #,##0.00_р_._-;_-* &quot;-&quot;??_р_._-;_-@_-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  <scheme val="minor"/>
    </font>
    <font>
      <sz val="12"/>
      <name val="Calibri Light"/>
      <family val="1"/>
      <charset val="204"/>
      <scheme val="maj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Cambria"/>
      <family val="1"/>
      <charset val="204"/>
    </font>
    <font>
      <b/>
      <sz val="12"/>
      <name val="Calibri Light"/>
      <family val="1"/>
      <charset val="204"/>
      <scheme val="major"/>
    </font>
    <font>
      <sz val="12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5" fillId="0" borderId="0"/>
    <xf numFmtId="167" fontId="1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164" fontId="8" fillId="0" borderId="11" xfId="1" applyNumberFormat="1" applyFont="1" applyBorder="1" applyAlignment="1">
      <alignment vertical="center"/>
    </xf>
    <xf numFmtId="2" fontId="8" fillId="0" borderId="11" xfId="1" applyNumberFormat="1" applyFont="1" applyBorder="1" applyAlignment="1">
      <alignment vertical="center"/>
    </xf>
    <xf numFmtId="0" fontId="9" fillId="0" borderId="11" xfId="1" applyFont="1" applyBorder="1" applyAlignment="1">
      <alignment horizontal="right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164" fontId="8" fillId="0" borderId="8" xfId="1" applyNumberFormat="1" applyFont="1" applyBorder="1" applyAlignment="1">
      <alignment vertical="center"/>
    </xf>
    <xf numFmtId="2" fontId="8" fillId="0" borderId="8" xfId="1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0" fontId="3" fillId="0" borderId="14" xfId="1" applyFont="1" applyBorder="1" applyAlignment="1">
      <alignment vertical="center"/>
    </xf>
    <xf numFmtId="14" fontId="3" fillId="0" borderId="18" xfId="1" applyNumberFormat="1" applyFont="1" applyBorder="1" applyAlignment="1">
      <alignment vertical="center"/>
    </xf>
    <xf numFmtId="164" fontId="10" fillId="0" borderId="16" xfId="1" applyNumberFormat="1" applyFont="1" applyBorder="1" applyAlignment="1">
      <alignment horizontal="left" vertical="center"/>
    </xf>
    <xf numFmtId="164" fontId="8" fillId="0" borderId="14" xfId="1" applyNumberFormat="1" applyFont="1" applyBorder="1" applyAlignment="1">
      <alignment vertical="center"/>
    </xf>
    <xf numFmtId="165" fontId="11" fillId="0" borderId="14" xfId="1" applyNumberFormat="1" applyFont="1" applyBorder="1" applyAlignment="1">
      <alignment horizontal="center" vertical="center"/>
    </xf>
    <xf numFmtId="49" fontId="8" fillId="0" borderId="17" xfId="1" applyNumberFormat="1" applyFont="1" applyBorder="1" applyAlignment="1">
      <alignment horizontal="right" vertical="center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14" fontId="3" fillId="0" borderId="20" xfId="1" applyNumberFormat="1" applyFont="1" applyBorder="1" applyAlignment="1">
      <alignment vertical="center"/>
    </xf>
    <xf numFmtId="164" fontId="3" fillId="0" borderId="20" xfId="1" applyNumberFormat="1" applyFont="1" applyBorder="1" applyAlignment="1">
      <alignment horizontal="center" vertical="center"/>
    </xf>
    <xf numFmtId="164" fontId="3" fillId="0" borderId="20" xfId="1" applyNumberFormat="1" applyFont="1" applyBorder="1" applyAlignment="1">
      <alignment vertical="center"/>
    </xf>
    <xf numFmtId="2" fontId="3" fillId="0" borderId="20" xfId="1" applyNumberFormat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 wrapText="1"/>
    </xf>
    <xf numFmtId="14" fontId="12" fillId="0" borderId="27" xfId="2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/>
    </xf>
    <xf numFmtId="164" fontId="12" fillId="0" borderId="16" xfId="2" applyNumberFormat="1" applyFont="1" applyFill="1" applyBorder="1" applyAlignment="1">
      <alignment horizontal="center" vertical="center" wrapText="1"/>
    </xf>
    <xf numFmtId="2" fontId="12" fillId="0" borderId="29" xfId="2" applyNumberFormat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6" fillId="0" borderId="27" xfId="1" applyFont="1" applyFill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14" fontId="3" fillId="0" borderId="27" xfId="1" applyNumberFormat="1" applyFont="1" applyBorder="1" applyAlignment="1">
      <alignment vertical="center"/>
    </xf>
    <xf numFmtId="0" fontId="3" fillId="0" borderId="27" xfId="1" applyFont="1" applyBorder="1" applyAlignment="1">
      <alignment horizontal="left" vertical="center"/>
    </xf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0" fontId="3" fillId="0" borderId="15" xfId="3" applyFont="1" applyBorder="1" applyAlignment="1">
      <alignment horizontal="center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8" fillId="0" borderId="15" xfId="0" applyFont="1" applyBorder="1" applyAlignment="1">
      <alignment horizontal="right" vertical="center"/>
    </xf>
    <xf numFmtId="0" fontId="18" fillId="0" borderId="35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165" fontId="15" fillId="0" borderId="0" xfId="1" applyNumberFormat="1" applyFont="1" applyBorder="1" applyAlignment="1">
      <alignment horizontal="center" vertical="center"/>
    </xf>
    <xf numFmtId="14" fontId="21" fillId="0" borderId="27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22" fillId="0" borderId="0" xfId="4" applyNumberFormat="1" applyFont="1" applyFill="1" applyBorder="1" applyAlignment="1">
      <alignment horizontal="center" vertical="center"/>
    </xf>
    <xf numFmtId="0" fontId="1" fillId="0" borderId="0" xfId="1" applyBorder="1"/>
    <xf numFmtId="0" fontId="23" fillId="0" borderId="0" xfId="0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right" vertical="center"/>
    </xf>
    <xf numFmtId="0" fontId="16" fillId="0" borderId="2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vertical="center"/>
    </xf>
    <xf numFmtId="0" fontId="16" fillId="0" borderId="37" xfId="1" applyFont="1" applyFill="1" applyBorder="1" applyAlignment="1">
      <alignment horizontal="center" vertical="center"/>
    </xf>
    <xf numFmtId="0" fontId="3" fillId="0" borderId="38" xfId="1" applyFont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165" fontId="19" fillId="0" borderId="27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14" fontId="21" fillId="0" borderId="37" xfId="0" applyNumberFormat="1" applyFont="1" applyFill="1" applyBorder="1" applyAlignment="1">
      <alignment horizontal="center" vertical="center"/>
    </xf>
    <xf numFmtId="165" fontId="19" fillId="0" borderId="37" xfId="0" applyNumberFormat="1" applyFont="1" applyFill="1" applyBorder="1" applyAlignment="1">
      <alignment horizontal="center" vertical="center"/>
    </xf>
    <xf numFmtId="2" fontId="19" fillId="0" borderId="18" xfId="0" applyNumberFormat="1" applyFont="1" applyFill="1" applyBorder="1" applyAlignment="1">
      <alignment horizontal="center" vertical="center"/>
    </xf>
    <xf numFmtId="166" fontId="20" fillId="0" borderId="27" xfId="4" applyNumberFormat="1" applyFont="1" applyFill="1" applyBorder="1" applyAlignment="1">
      <alignment horizontal="center" vertical="center"/>
    </xf>
    <xf numFmtId="166" fontId="20" fillId="0" borderId="37" xfId="4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0" fontId="12" fillId="3" borderId="22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12" fillId="3" borderId="23" xfId="2" applyFont="1" applyFill="1" applyBorder="1" applyAlignment="1">
      <alignment horizontal="center" vertical="center" wrapText="1"/>
    </xf>
    <xf numFmtId="0" fontId="12" fillId="3" borderId="27" xfId="2" applyFont="1" applyFill="1" applyBorder="1" applyAlignment="1">
      <alignment horizontal="center" vertical="center" wrapText="1"/>
    </xf>
    <xf numFmtId="14" fontId="12" fillId="3" borderId="23" xfId="2" applyNumberFormat="1" applyFont="1" applyFill="1" applyBorder="1" applyAlignment="1">
      <alignment horizontal="center" vertical="center" wrapText="1"/>
    </xf>
    <xf numFmtId="14" fontId="12" fillId="3" borderId="27" xfId="2" applyNumberFormat="1" applyFont="1" applyFill="1" applyBorder="1" applyAlignment="1">
      <alignment horizontal="center" vertical="center" wrapText="1"/>
    </xf>
    <xf numFmtId="0" fontId="10" fillId="3" borderId="23" xfId="2" applyFont="1" applyFill="1" applyBorder="1" applyAlignment="1">
      <alignment horizontal="center" vertical="center" wrapText="1"/>
    </xf>
    <xf numFmtId="0" fontId="10" fillId="3" borderId="27" xfId="2" applyFont="1" applyFill="1" applyBorder="1" applyAlignment="1">
      <alignment horizontal="center" vertical="center" wrapText="1"/>
    </xf>
    <xf numFmtId="0" fontId="14" fillId="3" borderId="24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164" fontId="12" fillId="3" borderId="23" xfId="2" applyNumberFormat="1" applyFont="1" applyFill="1" applyBorder="1" applyAlignment="1">
      <alignment horizontal="center" vertical="center" wrapText="1"/>
    </xf>
    <xf numFmtId="164" fontId="12" fillId="3" borderId="27" xfId="2" applyNumberFormat="1" applyFont="1" applyFill="1" applyBorder="1" applyAlignment="1">
      <alignment horizontal="center" vertical="center" wrapText="1"/>
    </xf>
    <xf numFmtId="2" fontId="12" fillId="3" borderId="23" xfId="2" applyNumberFormat="1" applyFont="1" applyFill="1" applyBorder="1" applyAlignment="1">
      <alignment horizontal="center" vertical="center" wrapText="1"/>
    </xf>
    <xf numFmtId="2" fontId="12" fillId="3" borderId="29" xfId="2" applyNumberFormat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</cellXfs>
  <cellStyles count="5">
    <cellStyle name="Обычный" xfId="0" builtinId="0"/>
    <cellStyle name="Обычный 2 2 2" xfId="1"/>
    <cellStyle name="Обычный 5 2" xfId="3"/>
    <cellStyle name="Обычный_Стартовый протокол Смирнов_20101106_Results" xfId="2"/>
    <cellStyle name="Финансовый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133350</xdr:rowOff>
    </xdr:from>
    <xdr:to>
      <xdr:col>2</xdr:col>
      <xdr:colOff>819150</xdr:colOff>
      <xdr:row>5</xdr:row>
      <xdr:rowOff>219075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0025" y="133350"/>
          <a:ext cx="16764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152400</xdr:colOff>
      <xdr:row>0</xdr:row>
      <xdr:rowOff>123825</xdr:rowOff>
    </xdr:from>
    <xdr:to>
      <xdr:col>11</xdr:col>
      <xdr:colOff>9525</xdr:colOff>
      <xdr:row>5</xdr:row>
      <xdr:rowOff>76200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01125" y="1238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333375</xdr:colOff>
      <xdr:row>56</xdr:row>
      <xdr:rowOff>66675</xdr:rowOff>
    </xdr:from>
    <xdr:to>
      <xdr:col>8</xdr:col>
      <xdr:colOff>457200</xdr:colOff>
      <xdr:row>62</xdr:row>
      <xdr:rowOff>47625</xdr:rowOff>
    </xdr:to>
    <xdr:pic>
      <xdr:nvPicPr>
        <xdr:cNvPr id="4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8450" y="942022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781050</xdr:colOff>
      <xdr:row>57</xdr:row>
      <xdr:rowOff>0</xdr:rowOff>
    </xdr:from>
    <xdr:to>
      <xdr:col>6</xdr:col>
      <xdr:colOff>990600</xdr:colOff>
      <xdr:row>62</xdr:row>
      <xdr:rowOff>133350</xdr:rowOff>
    </xdr:to>
    <xdr:pic>
      <xdr:nvPicPr>
        <xdr:cNvPr id="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24325" y="9553575"/>
          <a:ext cx="14859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57</xdr:row>
      <xdr:rowOff>38100</xdr:rowOff>
    </xdr:from>
    <xdr:to>
      <xdr:col>11</xdr:col>
      <xdr:colOff>108136</xdr:colOff>
      <xdr:row>63</xdr:row>
      <xdr:rowOff>53975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877300" y="9610725"/>
          <a:ext cx="898711" cy="99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80;&#1084;&#1080;&#1088;/Downloads/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933CB"/>
    <pageSetUpPr fitToPage="1"/>
  </sheetPr>
  <dimension ref="A1:Q64"/>
  <sheetViews>
    <sheetView tabSelected="1" topLeftCell="A19" zoomScaleNormal="100" workbookViewId="0">
      <selection activeCell="Q40" sqref="Q40"/>
    </sheetView>
  </sheetViews>
  <sheetFormatPr defaultRowHeight="12.75"/>
  <cols>
    <col min="1" max="1" width="6.7109375" style="1" customWidth="1"/>
    <col min="2" max="2" width="9.140625" style="1" customWidth="1"/>
    <col min="3" max="3" width="14.42578125" style="1" customWidth="1"/>
    <col min="4" max="4" width="21.85546875" style="1" customWidth="1"/>
    <col min="5" max="5" width="12.140625" style="1" customWidth="1"/>
    <col min="6" max="6" width="7" style="1" customWidth="1"/>
    <col min="7" max="7" width="25.42578125" style="1" customWidth="1"/>
    <col min="8" max="8" width="9.42578125" style="1" customWidth="1"/>
    <col min="9" max="9" width="12.85546875" style="1" customWidth="1"/>
    <col min="10" max="10" width="15.140625" style="1" customWidth="1"/>
    <col min="11" max="11" width="12.28515625" style="1" customWidth="1"/>
    <col min="12" max="12" width="11.42578125" style="1" customWidth="1"/>
    <col min="13" max="16384" width="9.140625" style="1"/>
  </cols>
  <sheetData>
    <row r="1" spans="1:15" ht="2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5" ht="21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5" ht="6.7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5" ht="6.7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5" ht="6.75" customHeight="1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5" ht="24.75" customHeight="1">
      <c r="A6" s="97" t="s">
        <v>53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5" ht="24.75" customHeight="1">
      <c r="A7" s="97" t="s">
        <v>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1:15" ht="8.25" customHeight="1" thickBot="1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5" ht="19.5" thickTop="1">
      <c r="A9" s="104" t="s">
        <v>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6"/>
    </row>
    <row r="10" spans="1:15" ht="18.75">
      <c r="A10" s="107" t="s">
        <v>54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9"/>
    </row>
    <row r="11" spans="1:15" ht="18.75">
      <c r="A11" s="110" t="s">
        <v>57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2"/>
    </row>
    <row r="12" spans="1:15" ht="21">
      <c r="A12" s="113" t="s">
        <v>2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5"/>
    </row>
    <row r="13" spans="1:15" ht="15.75">
      <c r="A13" s="70" t="s">
        <v>5</v>
      </c>
      <c r="B13" s="4"/>
      <c r="C13" s="4"/>
      <c r="D13" s="4"/>
      <c r="E13" s="2"/>
      <c r="F13" s="3"/>
      <c r="G13" s="4"/>
      <c r="H13" s="5"/>
      <c r="I13" s="6"/>
      <c r="J13" s="7"/>
      <c r="K13" s="8"/>
      <c r="L13" s="9" t="s">
        <v>58</v>
      </c>
    </row>
    <row r="14" spans="1:15" ht="15.75">
      <c r="A14" s="71" t="s">
        <v>49</v>
      </c>
      <c r="B14" s="12"/>
      <c r="C14" s="12"/>
      <c r="D14" s="12"/>
      <c r="E14" s="10"/>
      <c r="F14" s="11"/>
      <c r="G14" s="12"/>
      <c r="H14" s="13"/>
      <c r="I14" s="14"/>
      <c r="J14" s="15"/>
      <c r="K14" s="16"/>
      <c r="L14" s="17" t="s">
        <v>59</v>
      </c>
      <c r="O14" s="80"/>
    </row>
    <row r="15" spans="1:15" ht="15.75">
      <c r="A15" s="116" t="s">
        <v>6</v>
      </c>
      <c r="B15" s="117"/>
      <c r="C15" s="117"/>
      <c r="D15" s="117"/>
      <c r="E15" s="117"/>
      <c r="F15" s="117"/>
      <c r="G15" s="118"/>
      <c r="H15" s="119" t="s">
        <v>7</v>
      </c>
      <c r="I15" s="120"/>
      <c r="J15" s="120"/>
      <c r="K15" s="120"/>
      <c r="L15" s="121"/>
      <c r="O15" s="81"/>
    </row>
    <row r="16" spans="1:15" ht="15">
      <c r="A16" s="18" t="s">
        <v>8</v>
      </c>
      <c r="B16" s="19"/>
      <c r="C16" s="19"/>
      <c r="D16" s="20"/>
      <c r="E16" s="21" t="s">
        <v>2</v>
      </c>
      <c r="F16" s="20"/>
      <c r="G16" s="21"/>
      <c r="H16" s="100" t="s">
        <v>9</v>
      </c>
      <c r="I16" s="101"/>
      <c r="J16" s="101"/>
      <c r="K16" s="101"/>
      <c r="L16" s="102"/>
    </row>
    <row r="17" spans="1:17" ht="15.75">
      <c r="A17" s="18" t="s">
        <v>10</v>
      </c>
      <c r="B17" s="19"/>
      <c r="C17" s="19"/>
      <c r="D17" s="21"/>
      <c r="E17" s="22"/>
      <c r="F17" s="20"/>
      <c r="G17" s="72" t="s">
        <v>50</v>
      </c>
      <c r="H17" s="100" t="s">
        <v>11</v>
      </c>
      <c r="I17" s="101"/>
      <c r="J17" s="101"/>
      <c r="K17" s="101"/>
      <c r="L17" s="102"/>
    </row>
    <row r="18" spans="1:17" ht="15.75">
      <c r="A18" s="18" t="s">
        <v>12</v>
      </c>
      <c r="B18" s="19"/>
      <c r="C18" s="19"/>
      <c r="D18" s="21"/>
      <c r="E18" s="22"/>
      <c r="F18" s="20"/>
      <c r="G18" s="73" t="s">
        <v>51</v>
      </c>
      <c r="H18" s="100" t="s">
        <v>13</v>
      </c>
      <c r="I18" s="101"/>
      <c r="J18" s="101"/>
      <c r="K18" s="101"/>
      <c r="L18" s="102"/>
    </row>
    <row r="19" spans="1:17" ht="16.5" thickBot="1">
      <c r="A19" s="18" t="s">
        <v>14</v>
      </c>
      <c r="B19" s="23"/>
      <c r="C19" s="23"/>
      <c r="D19" s="24"/>
      <c r="E19" s="25"/>
      <c r="F19" s="24"/>
      <c r="G19" s="74" t="s">
        <v>52</v>
      </c>
      <c r="H19" s="26" t="s">
        <v>15</v>
      </c>
      <c r="I19" s="27"/>
      <c r="J19" s="28">
        <v>0.2</v>
      </c>
      <c r="L19" s="29" t="s">
        <v>55</v>
      </c>
    </row>
    <row r="20" spans="1:17" ht="14.25" thickTop="1" thickBot="1">
      <c r="A20" s="30"/>
      <c r="B20" s="31"/>
      <c r="C20" s="31"/>
      <c r="D20" s="32"/>
      <c r="E20" s="33"/>
      <c r="F20" s="32"/>
      <c r="G20" s="32"/>
      <c r="H20" s="34"/>
      <c r="I20" s="35"/>
      <c r="J20" s="36"/>
      <c r="K20" s="32"/>
      <c r="L20" s="37"/>
    </row>
    <row r="21" spans="1:17" ht="13.5" thickTop="1">
      <c r="A21" s="122" t="s">
        <v>16</v>
      </c>
      <c r="B21" s="124" t="s">
        <v>17</v>
      </c>
      <c r="C21" s="124" t="s">
        <v>18</v>
      </c>
      <c r="D21" s="124" t="s">
        <v>19</v>
      </c>
      <c r="E21" s="126" t="s">
        <v>20</v>
      </c>
      <c r="F21" s="128" t="s">
        <v>21</v>
      </c>
      <c r="G21" s="128" t="s">
        <v>22</v>
      </c>
      <c r="H21" s="130" t="s">
        <v>56</v>
      </c>
      <c r="I21" s="132" t="s">
        <v>23</v>
      </c>
      <c r="J21" s="134" t="s">
        <v>24</v>
      </c>
      <c r="K21" s="136" t="s">
        <v>25</v>
      </c>
      <c r="L21" s="138" t="s">
        <v>26</v>
      </c>
    </row>
    <row r="22" spans="1:17">
      <c r="A22" s="123"/>
      <c r="B22" s="125"/>
      <c r="C22" s="125"/>
      <c r="D22" s="125"/>
      <c r="E22" s="127"/>
      <c r="F22" s="129"/>
      <c r="G22" s="129"/>
      <c r="H22" s="131"/>
      <c r="I22" s="133"/>
      <c r="J22" s="135"/>
      <c r="K22" s="137"/>
      <c r="L22" s="139"/>
    </row>
    <row r="23" spans="1:17" ht="5.25" customHeight="1">
      <c r="A23" s="38"/>
      <c r="B23" s="39"/>
      <c r="C23" s="39"/>
      <c r="D23" s="39"/>
      <c r="E23" s="40"/>
      <c r="F23" s="39"/>
      <c r="G23" s="41"/>
      <c r="H23" s="42"/>
      <c r="I23" s="43"/>
      <c r="J23" s="44"/>
      <c r="K23" s="45"/>
      <c r="L23" s="46"/>
    </row>
    <row r="24" spans="1:17" ht="18" customHeight="1">
      <c r="A24" s="86">
        <v>1</v>
      </c>
      <c r="B24" s="87">
        <v>113</v>
      </c>
      <c r="C24" s="88" t="str">
        <f>IF(ISBLANK($B24),"",VLOOKUP($B24,[2]список!$B$3:$G$504,2,0))</f>
        <v>101 041 226 12</v>
      </c>
      <c r="D24" s="76" t="str">
        <f>IF(ISBLANK($B24),"",VLOOKUP($B24,[2]список!$B$3:$G$504,3,0))</f>
        <v xml:space="preserve">Солозобова Вероника </v>
      </c>
      <c r="E24" s="76">
        <f>IF(ISBLANK($B24),"",VLOOKUP($B24,[2]список!$B$3:$G$504,4,0))</f>
        <v>39647</v>
      </c>
      <c r="F24" s="76" t="str">
        <f>IF(ISBLANK($B24),"",VLOOKUP($B24,[2]список!$B$3:$G$504,5,0))</f>
        <v>МС</v>
      </c>
      <c r="G24" s="76" t="str">
        <f>IF(ISBLANK($B24),"",VLOOKUP($B24,[2]список!$B$3:$G$504,6,0))</f>
        <v>Москва</v>
      </c>
      <c r="H24" s="89">
        <v>12.028</v>
      </c>
      <c r="I24" s="95">
        <v>2.2673611111111112E-4</v>
      </c>
      <c r="J24" s="90">
        <v>36.75344563552833</v>
      </c>
      <c r="K24" s="47" t="s">
        <v>39</v>
      </c>
      <c r="L24" s="48"/>
      <c r="N24" s="77"/>
      <c r="O24" s="78"/>
      <c r="P24" s="75"/>
      <c r="Q24" s="79"/>
    </row>
    <row r="25" spans="1:17" ht="18" customHeight="1">
      <c r="A25" s="91">
        <v>2</v>
      </c>
      <c r="B25" s="87">
        <v>22</v>
      </c>
      <c r="C25" s="88" t="str">
        <f>IF(ISBLANK($B25),"",VLOOKUP($B25,[2]список!$B$3:$G$504,2,0))</f>
        <v>100 900 531 64</v>
      </c>
      <c r="D25" s="76" t="str">
        <f>IF(ISBLANK($B25),"",VLOOKUP($B25,[2]список!$B$3:$G$504,3,0))</f>
        <v>Клименко Эвелина</v>
      </c>
      <c r="E25" s="76">
        <f>IF(ISBLANK($B25),"",VLOOKUP($B25,[2]список!$B$3:$G$504,4,0))</f>
        <v>39217</v>
      </c>
      <c r="F25" s="76" t="str">
        <f>IF(ISBLANK($B25),"",VLOOKUP($B25,[2]список!$B$3:$G$504,5,0))</f>
        <v>КМС</v>
      </c>
      <c r="G25" s="76" t="str">
        <f>IF(ISBLANK($B25),"",VLOOKUP($B25,[2]список!$B$3:$G$504,6,0))</f>
        <v>Санкт-Петербург</v>
      </c>
      <c r="H25" s="89">
        <v>11.815</v>
      </c>
      <c r="I25" s="95">
        <v>2.2824074074074074E-4</v>
      </c>
      <c r="J25" s="90">
        <v>36.511156186612581</v>
      </c>
      <c r="K25" s="47" t="s">
        <v>39</v>
      </c>
      <c r="L25" s="49"/>
      <c r="O25" s="78"/>
      <c r="P25" s="75"/>
      <c r="Q25" s="79"/>
    </row>
    <row r="26" spans="1:17" ht="18" customHeight="1">
      <c r="A26" s="91">
        <v>3</v>
      </c>
      <c r="B26" s="87">
        <v>83</v>
      </c>
      <c r="C26" s="88" t="str">
        <f>IF(ISBLANK($B26),"",VLOOKUP($B26,[2]список!$B$3:$G$504,2,0))</f>
        <v>101 327 898 49</v>
      </c>
      <c r="D26" s="76" t="str">
        <f>IF(ISBLANK($B26),"",VLOOKUP($B26,[2]список!$B$3:$G$504,3,0))</f>
        <v>Лучина Виктория</v>
      </c>
      <c r="E26" s="76">
        <f>IF(ISBLANK($B26),"",VLOOKUP($B26,[2]список!$B$3:$G$504,4,0))</f>
        <v>39558</v>
      </c>
      <c r="F26" s="76" t="str">
        <f>IF(ISBLANK($B26),"",VLOOKUP($B26,[2]список!$B$3:$G$504,5,0))</f>
        <v>МС</v>
      </c>
      <c r="G26" s="76" t="str">
        <f>IF(ISBLANK($B26),"",VLOOKUP($B26,[2]список!$B$3:$G$504,6,0))</f>
        <v>Тульская Область</v>
      </c>
      <c r="H26" s="89">
        <v>12.108000000000001</v>
      </c>
      <c r="I26" s="95">
        <v>2.2923611111111113E-4</v>
      </c>
      <c r="J26" s="90">
        <v>36.352620418055139</v>
      </c>
      <c r="K26" s="47" t="s">
        <v>27</v>
      </c>
      <c r="L26" s="49"/>
      <c r="O26" s="78"/>
      <c r="P26" s="75"/>
      <c r="Q26" s="79"/>
    </row>
    <row r="27" spans="1:17" ht="18" customHeight="1">
      <c r="A27" s="91">
        <v>4</v>
      </c>
      <c r="B27" s="87">
        <v>121</v>
      </c>
      <c r="C27" s="88" t="str">
        <f>IF(ISBLANK($B27),"",VLOOKUP($B27,[2]список!$B$3:$G$504,2,0))</f>
        <v>101 127 096 37</v>
      </c>
      <c r="D27" s="76" t="str">
        <f>IF(ISBLANK($B27),"",VLOOKUP($B27,[2]список!$B$3:$G$504,3,0))</f>
        <v xml:space="preserve">Фарафонтова Елизавета </v>
      </c>
      <c r="E27" s="76">
        <f>IF(ISBLANK($B27),"",VLOOKUP($B27,[2]список!$B$3:$G$504,4,0))</f>
        <v>39296</v>
      </c>
      <c r="F27" s="76" t="str">
        <f>IF(ISBLANK($B27),"",VLOOKUP($B27,[2]список!$B$3:$G$504,5,0))</f>
        <v>МС</v>
      </c>
      <c r="G27" s="76" t="str">
        <f>IF(ISBLANK($B27),"",VLOOKUP($B27,[2]список!$B$3:$G$504,6,0))</f>
        <v>Москва</v>
      </c>
      <c r="H27" s="89">
        <v>12.138999999999999</v>
      </c>
      <c r="I27" s="95">
        <v>2.3024305555555556E-4</v>
      </c>
      <c r="J27" s="90">
        <v>36.193635952345048</v>
      </c>
      <c r="K27" s="47" t="s">
        <v>27</v>
      </c>
      <c r="L27" s="49"/>
      <c r="O27" s="78"/>
      <c r="P27" s="75"/>
      <c r="Q27" s="79"/>
    </row>
    <row r="28" spans="1:17" ht="18" customHeight="1">
      <c r="A28" s="91">
        <v>5</v>
      </c>
      <c r="B28" s="87">
        <v>35</v>
      </c>
      <c r="C28" s="88" t="str">
        <f>IF(ISBLANK($B28),"",VLOOKUP($B28,[2]список!$B$3:$G$504,2,0))</f>
        <v>101 276 131 80</v>
      </c>
      <c r="D28" s="76" t="str">
        <f>IF(ISBLANK($B28),"",VLOOKUP($B28,[2]список!$B$3:$G$504,3,0))</f>
        <v>Першина Анастасия</v>
      </c>
      <c r="E28" s="76">
        <f>IF(ISBLANK($B28),"",VLOOKUP($B28,[2]список!$B$3:$G$504,4,0))</f>
        <v>39810</v>
      </c>
      <c r="F28" s="76" t="str">
        <f>IF(ISBLANK($B28),"",VLOOKUP($B28,[2]список!$B$3:$G$504,5,0))</f>
        <v>КМС</v>
      </c>
      <c r="G28" s="76" t="str">
        <f>IF(ISBLANK($B28),"",VLOOKUP($B28,[2]список!$B$3:$G$504,6,0))</f>
        <v>Санкт-Петербург</v>
      </c>
      <c r="H28" s="89">
        <v>12.231</v>
      </c>
      <c r="I28" s="95">
        <v>2.328703703703704E-4</v>
      </c>
      <c r="J28" s="90">
        <v>35.785288270377734</v>
      </c>
      <c r="K28" s="47" t="s">
        <v>27</v>
      </c>
      <c r="L28" s="49"/>
      <c r="O28" s="78"/>
      <c r="P28" s="75"/>
      <c r="Q28" s="79"/>
    </row>
    <row r="29" spans="1:17" ht="18" customHeight="1">
      <c r="A29" s="91">
        <v>6</v>
      </c>
      <c r="B29" s="87">
        <v>27</v>
      </c>
      <c r="C29" s="88" t="str">
        <f>IF(ISBLANK($B29),"",VLOOKUP($B29,[2]список!$B$3:$G$504,2,0))</f>
        <v>100 807 482 38</v>
      </c>
      <c r="D29" s="76" t="str">
        <f>IF(ISBLANK($B29),"",VLOOKUP($B29,[2]список!$B$3:$G$504,3,0))</f>
        <v>Чертихина Юлия</v>
      </c>
      <c r="E29" s="76">
        <f>IF(ISBLANK($B29),"",VLOOKUP($B29,[2]список!$B$3:$G$504,4,0))</f>
        <v>39121</v>
      </c>
      <c r="F29" s="76" t="str">
        <f>IF(ISBLANK($B29),"",VLOOKUP($B29,[2]список!$B$3:$G$504,5,0))</f>
        <v>МС</v>
      </c>
      <c r="G29" s="76" t="str">
        <f>IF(ISBLANK($B29),"",VLOOKUP($B29,[2]список!$B$3:$G$504,6,0))</f>
        <v>Санкт-Петербург</v>
      </c>
      <c r="H29" s="89">
        <v>12.343</v>
      </c>
      <c r="I29" s="95">
        <v>2.3332175925925926E-4</v>
      </c>
      <c r="J29" s="90">
        <v>35.716057344114297</v>
      </c>
      <c r="K29" s="47"/>
      <c r="L29" s="49"/>
      <c r="O29" s="78"/>
      <c r="P29" s="75"/>
      <c r="Q29" s="79"/>
    </row>
    <row r="30" spans="1:17" ht="18" customHeight="1">
      <c r="A30" s="91">
        <v>7</v>
      </c>
      <c r="B30" s="87">
        <v>34</v>
      </c>
      <c r="C30" s="88" t="str">
        <f>IF(ISBLANK($B30),"",VLOOKUP($B30,[2]список!$B$3:$G$504,2,0))</f>
        <v>101 374 222 07</v>
      </c>
      <c r="D30" s="76" t="str">
        <f>IF(ISBLANK($B30),"",VLOOKUP($B30,[2]список!$B$3:$G$504,3,0))</f>
        <v>Беляева Мария</v>
      </c>
      <c r="E30" s="76">
        <f>IF(ISBLANK($B30),"",VLOOKUP($B30,[2]список!$B$3:$G$504,4,0))</f>
        <v>39866</v>
      </c>
      <c r="F30" s="76" t="str">
        <f>IF(ISBLANK($B30),"",VLOOKUP($B30,[2]список!$B$3:$G$504,5,0))</f>
        <v>МС</v>
      </c>
      <c r="G30" s="76" t="str">
        <f>IF(ISBLANK($B30),"",VLOOKUP($B30,[2]список!$B$3:$G$504,6,0))</f>
        <v>Санкт-Петербург</v>
      </c>
      <c r="H30" s="89">
        <v>12.432</v>
      </c>
      <c r="I30" s="95">
        <v>2.3715277777777775E-4</v>
      </c>
      <c r="J30" s="90">
        <v>35.139092240117137</v>
      </c>
      <c r="K30" s="47"/>
      <c r="L30" s="49"/>
      <c r="O30" s="78"/>
      <c r="P30" s="75"/>
      <c r="Q30" s="79"/>
    </row>
    <row r="31" spans="1:17" ht="18" customHeight="1">
      <c r="A31" s="91">
        <v>8</v>
      </c>
      <c r="B31" s="87">
        <v>93</v>
      </c>
      <c r="C31" s="88" t="str">
        <f>IF(ISBLANK($B31),"",VLOOKUP($B31,[2]список!$B$3:$G$504,2,0))</f>
        <v>101 446 463 80</v>
      </c>
      <c r="D31" s="76" t="str">
        <f>IF(ISBLANK($B31),"",VLOOKUP($B31,[2]список!$B$3:$G$504,3,0))</f>
        <v>Авдеева Мария</v>
      </c>
      <c r="E31" s="76">
        <f>IF(ISBLANK($B31),"",VLOOKUP($B31,[2]список!$B$3:$G$504,4,0))</f>
        <v>40348</v>
      </c>
      <c r="F31" s="76" t="str">
        <f>IF(ISBLANK($B31),"",VLOOKUP($B31,[2]список!$B$3:$G$504,5,0))</f>
        <v>КМС</v>
      </c>
      <c r="G31" s="76" t="str">
        <f>IF(ISBLANK($B31),"",VLOOKUP($B31,[2]список!$B$3:$G$504,6,0))</f>
        <v>Санкт-Петербург</v>
      </c>
      <c r="H31" s="89">
        <v>12.319000000000001</v>
      </c>
      <c r="I31" s="95">
        <v>2.3725694444444442E-4</v>
      </c>
      <c r="J31" s="90">
        <v>35.123664569003374</v>
      </c>
      <c r="K31" s="47"/>
      <c r="L31" s="49"/>
      <c r="O31" s="78"/>
      <c r="P31" s="75"/>
      <c r="Q31" s="79"/>
    </row>
    <row r="32" spans="1:17" ht="18" customHeight="1">
      <c r="A32" s="91">
        <v>9</v>
      </c>
      <c r="B32" s="87">
        <v>84</v>
      </c>
      <c r="C32" s="88" t="str">
        <f>IF(ISBLANK($B32),"",VLOOKUP($B32,[2]список!$B$3:$G$504,2,0))</f>
        <v>101 423 352 55</v>
      </c>
      <c r="D32" s="76" t="str">
        <f>IF(ISBLANK($B32),"",VLOOKUP($B32,[2]список!$B$3:$G$504,3,0))</f>
        <v xml:space="preserve">Гвоздева Диана </v>
      </c>
      <c r="E32" s="76">
        <f>IF(ISBLANK($B32),"",VLOOKUP($B32,[2]список!$B$3:$G$504,4,0))</f>
        <v>39650</v>
      </c>
      <c r="F32" s="76" t="str">
        <f>IF(ISBLANK($B32),"",VLOOKUP($B32,[2]список!$B$3:$G$504,5,0))</f>
        <v>КМС</v>
      </c>
      <c r="G32" s="76" t="str">
        <f>IF(ISBLANK($B32),"",VLOOKUP($B32,[2]список!$B$3:$G$504,6,0))</f>
        <v>Тульская Область</v>
      </c>
      <c r="H32" s="89">
        <v>12.423999999999999</v>
      </c>
      <c r="I32" s="95">
        <v>2.3844907407407406E-4</v>
      </c>
      <c r="J32" s="90">
        <v>34.948063294825744</v>
      </c>
      <c r="K32" s="47"/>
      <c r="L32" s="49"/>
      <c r="O32" s="78"/>
      <c r="P32" s="75"/>
      <c r="Q32" s="79"/>
    </row>
    <row r="33" spans="1:17" ht="18" customHeight="1">
      <c r="A33" s="91">
        <v>10</v>
      </c>
      <c r="B33" s="87">
        <v>89</v>
      </c>
      <c r="C33" s="88" t="str">
        <f>IF(ISBLANK($B33),"",VLOOKUP($B33,[2]список!$B$3:$G$504,2,0))</f>
        <v>101 379 194 32</v>
      </c>
      <c r="D33" s="76" t="str">
        <f>IF(ISBLANK($B33),"",VLOOKUP($B33,[2]список!$B$3:$G$504,3,0))</f>
        <v xml:space="preserve">Ермолова Мария </v>
      </c>
      <c r="E33" s="76">
        <f>IF(ISBLANK($B33),"",VLOOKUP($B33,[2]список!$B$3:$G$504,4,0))</f>
        <v>39688</v>
      </c>
      <c r="F33" s="76" t="str">
        <f>IF(ISBLANK($B33),"",VLOOKUP($B33,[2]список!$B$3:$G$504,5,0))</f>
        <v>КМС</v>
      </c>
      <c r="G33" s="76" t="str">
        <f>IF(ISBLANK($B33),"",VLOOKUP($B33,[2]список!$B$3:$G$504,6,0))</f>
        <v>Тульская Область</v>
      </c>
      <c r="H33" s="89">
        <v>12.664</v>
      </c>
      <c r="I33" s="95">
        <v>2.3916666666666669E-4</v>
      </c>
      <c r="J33" s="90">
        <v>34.843205574912893</v>
      </c>
      <c r="K33" s="47"/>
      <c r="L33" s="49"/>
      <c r="O33" s="78"/>
      <c r="P33" s="75"/>
      <c r="Q33" s="79"/>
    </row>
    <row r="34" spans="1:17" ht="18" customHeight="1">
      <c r="A34" s="91">
        <v>11</v>
      </c>
      <c r="B34" s="87">
        <v>120</v>
      </c>
      <c r="C34" s="88" t="str">
        <f>IF(ISBLANK($B34),"",VLOOKUP($B34,[2]список!$B$3:$G$504,2,0))</f>
        <v>101 372 706 43</v>
      </c>
      <c r="D34" s="76" t="str">
        <f>IF(ISBLANK($B34),"",VLOOKUP($B34,[2]список!$B$3:$G$504,3,0))</f>
        <v>Алексеева Васса</v>
      </c>
      <c r="E34" s="76">
        <f>IF(ISBLANK($B34),"",VLOOKUP($B34,[2]список!$B$3:$G$504,4,0))</f>
        <v>39897</v>
      </c>
      <c r="F34" s="76" t="str">
        <f>IF(ISBLANK($B34),"",VLOOKUP($B34,[2]список!$B$3:$G$504,5,0))</f>
        <v>КМС</v>
      </c>
      <c r="G34" s="76" t="str">
        <f>IF(ISBLANK($B34),"",VLOOKUP($B34,[2]список!$B$3:$G$504,6,0))</f>
        <v>Москва</v>
      </c>
      <c r="H34" s="89">
        <v>12.618</v>
      </c>
      <c r="I34" s="95">
        <v>2.4214120370370372E-4</v>
      </c>
      <c r="J34" s="90">
        <v>34.415180918694141</v>
      </c>
      <c r="K34" s="47"/>
      <c r="L34" s="49"/>
      <c r="O34" s="78"/>
      <c r="P34" s="75"/>
      <c r="Q34" s="79"/>
    </row>
    <row r="35" spans="1:17" ht="18" customHeight="1">
      <c r="A35" s="91">
        <v>12</v>
      </c>
      <c r="B35" s="87">
        <v>114</v>
      </c>
      <c r="C35" s="88" t="str">
        <f>IF(ISBLANK($B35),"",VLOOKUP($B35,[2]список!$B$3:$G$504,2,0))</f>
        <v>101 284 194 92</v>
      </c>
      <c r="D35" s="76" t="str">
        <f>IF(ISBLANK($B35),"",VLOOKUP($B35,[2]список!$B$3:$G$504,3,0))</f>
        <v xml:space="preserve">Студенникова Ярослава </v>
      </c>
      <c r="E35" s="76">
        <f>IF(ISBLANK($B35),"",VLOOKUP($B35,[2]список!$B$3:$G$504,4,0))</f>
        <v>39785</v>
      </c>
      <c r="F35" s="76" t="str">
        <f>IF(ISBLANK($B35),"",VLOOKUP($B35,[2]список!$B$3:$G$504,5,0))</f>
        <v>МС</v>
      </c>
      <c r="G35" s="76" t="str">
        <f>IF(ISBLANK($B35),"",VLOOKUP($B35,[2]список!$B$3:$G$504,6,0))</f>
        <v>Москва</v>
      </c>
      <c r="H35" s="89">
        <v>12.913</v>
      </c>
      <c r="I35" s="95">
        <v>2.4388888888888889E-4</v>
      </c>
      <c r="J35" s="90">
        <v>34.168564920273354</v>
      </c>
      <c r="K35" s="47"/>
      <c r="L35" s="49"/>
      <c r="O35" s="78"/>
      <c r="P35" s="75"/>
      <c r="Q35" s="79"/>
    </row>
    <row r="36" spans="1:17" ht="18" customHeight="1">
      <c r="A36" s="91">
        <v>13</v>
      </c>
      <c r="B36" s="87">
        <v>116</v>
      </c>
      <c r="C36" s="88" t="str">
        <f>IF(ISBLANK($B36),"",VLOOKUP($B36,[2]список!$B$3:$G$504,2,0))</f>
        <v>101 124 634 00</v>
      </c>
      <c r="D36" s="76" t="str">
        <f>IF(ISBLANK($B36),"",VLOOKUP($B36,[2]список!$B$3:$G$504,3,0))</f>
        <v xml:space="preserve">Сашенкова Александра </v>
      </c>
      <c r="E36" s="76">
        <f>IF(ISBLANK($B36),"",VLOOKUP($B36,[2]список!$B$3:$G$504,4,0))</f>
        <v>39458</v>
      </c>
      <c r="F36" s="76" t="str">
        <f>IF(ISBLANK($B36),"",VLOOKUP($B36,[2]список!$B$3:$G$504,5,0))</f>
        <v>КМС</v>
      </c>
      <c r="G36" s="76" t="str">
        <f>IF(ISBLANK($B36),"",VLOOKUP($B36,[2]список!$B$3:$G$504,6,0))</f>
        <v>Москва</v>
      </c>
      <c r="H36" s="89">
        <v>13.063000000000001</v>
      </c>
      <c r="I36" s="95">
        <v>2.4481481481481484E-4</v>
      </c>
      <c r="J36" s="90">
        <v>34.039334341906205</v>
      </c>
      <c r="K36" s="47"/>
      <c r="L36" s="49"/>
      <c r="O36" s="78"/>
      <c r="P36" s="75"/>
      <c r="Q36" s="79"/>
    </row>
    <row r="37" spans="1:17" ht="18" customHeight="1">
      <c r="A37" s="91">
        <v>14</v>
      </c>
      <c r="B37" s="87">
        <v>90</v>
      </c>
      <c r="C37" s="88" t="str">
        <f>IF(ISBLANK($B37),"",VLOOKUP($B37,[2]список!$B$3:$G$504,2,0))</f>
        <v>101 431 491 46</v>
      </c>
      <c r="D37" s="76" t="str">
        <f>IF(ISBLANK($B37),"",VLOOKUP($B37,[2]список!$B$3:$G$504,3,0))</f>
        <v xml:space="preserve">Сибаева Снежана </v>
      </c>
      <c r="E37" s="76">
        <f>IF(ISBLANK($B37),"",VLOOKUP($B37,[2]список!$B$3:$G$504,4,0))</f>
        <v>39402</v>
      </c>
      <c r="F37" s="76" t="str">
        <f>IF(ISBLANK($B37),"",VLOOKUP($B37,[2]список!$B$3:$G$504,5,0))</f>
        <v>КМС</v>
      </c>
      <c r="G37" s="76" t="str">
        <f>IF(ISBLANK($B37),"",VLOOKUP($B37,[2]список!$B$3:$G$504,6,0))</f>
        <v>Тульская Область</v>
      </c>
      <c r="H37" s="89">
        <v>13.01</v>
      </c>
      <c r="I37" s="95">
        <v>2.4747685185185186E-4</v>
      </c>
      <c r="J37" s="90">
        <v>33.673183051164528</v>
      </c>
      <c r="K37" s="47"/>
      <c r="L37" s="49"/>
      <c r="O37" s="78"/>
      <c r="P37" s="75"/>
      <c r="Q37" s="79"/>
    </row>
    <row r="38" spans="1:17" ht="18" customHeight="1">
      <c r="A38" s="91">
        <v>15</v>
      </c>
      <c r="B38" s="87">
        <v>103</v>
      </c>
      <c r="C38" s="88" t="str">
        <f>IF(ISBLANK($B38),"",VLOOKUP($B38,[2]список!$B$3:$G$504,2,0))</f>
        <v>101 194 965 06</v>
      </c>
      <c r="D38" s="76" t="str">
        <f>IF(ISBLANK($B38),"",VLOOKUP($B38,[2]список!$B$3:$G$504,3,0))</f>
        <v xml:space="preserve">Колоницкая Виктория </v>
      </c>
      <c r="E38" s="76">
        <f>IF(ISBLANK($B38),"",VLOOKUP($B38,[2]список!$B$3:$G$504,4,0))</f>
        <v>39295</v>
      </c>
      <c r="F38" s="76" t="str">
        <f>IF(ISBLANK($B38),"",VLOOKUP($B38,[2]список!$B$3:$G$504,5,0))</f>
        <v>КМС</v>
      </c>
      <c r="G38" s="76" t="str">
        <f>IF(ISBLANK($B38),"",VLOOKUP($B38,[2]список!$B$3:$G$504,6,0))</f>
        <v>Санкт-Петербург</v>
      </c>
      <c r="H38" s="89">
        <v>12.986000000000001</v>
      </c>
      <c r="I38" s="95">
        <v>2.4841435185185188E-4</v>
      </c>
      <c r="J38" s="90">
        <v>33.546102595163767</v>
      </c>
      <c r="K38" s="47"/>
      <c r="L38" s="49"/>
      <c r="O38" s="78"/>
      <c r="P38" s="75"/>
      <c r="Q38" s="79"/>
    </row>
    <row r="39" spans="1:17" ht="18" customHeight="1">
      <c r="A39" s="91">
        <v>16</v>
      </c>
      <c r="B39" s="87">
        <v>122</v>
      </c>
      <c r="C39" s="88" t="str">
        <f>IF(ISBLANK($B39),"",VLOOKUP($B39,[2]список!$B$3:$G$504,2,0))</f>
        <v>101 201 202 35</v>
      </c>
      <c r="D39" s="76" t="str">
        <f>IF(ISBLANK($B39),"",VLOOKUP($B39,[2]список!$B$3:$G$504,3,0))</f>
        <v xml:space="preserve">Голуенко Дарья </v>
      </c>
      <c r="E39" s="76">
        <f>IF(ISBLANK($B39),"",VLOOKUP($B39,[2]список!$B$3:$G$504,4,0))</f>
        <v>39166</v>
      </c>
      <c r="F39" s="76" t="str">
        <f>IF(ISBLANK($B39),"",VLOOKUP($B39,[2]список!$B$3:$G$504,5,0))</f>
        <v>КМС</v>
      </c>
      <c r="G39" s="76" t="str">
        <f>IF(ISBLANK($B39),"",VLOOKUP($B39,[2]список!$B$3:$G$504,6,0))</f>
        <v>Москва</v>
      </c>
      <c r="H39" s="89">
        <v>13.124000000000001</v>
      </c>
      <c r="I39" s="95">
        <v>2.4854166666666666E-4</v>
      </c>
      <c r="J39" s="90">
        <v>33.528918692372173</v>
      </c>
      <c r="K39" s="47"/>
      <c r="L39" s="49"/>
      <c r="O39" s="78"/>
      <c r="P39" s="75"/>
      <c r="Q39" s="79"/>
    </row>
    <row r="40" spans="1:17" ht="18" customHeight="1">
      <c r="A40" s="91">
        <v>17</v>
      </c>
      <c r="B40" s="87">
        <v>88</v>
      </c>
      <c r="C40" s="88" t="str">
        <f>IF(ISBLANK($B40),"",VLOOKUP($B40,[2]список!$B$3:$G$504,2,0))</f>
        <v>101 327 900 51</v>
      </c>
      <c r="D40" s="76" t="str">
        <f>IF(ISBLANK($B40),"",VLOOKUP($B40,[2]список!$B$3:$G$504,3,0))</f>
        <v xml:space="preserve">Дроздова Ольга </v>
      </c>
      <c r="E40" s="76">
        <f>IF(ISBLANK($B40),"",VLOOKUP($B40,[2]список!$B$3:$G$504,4,0))</f>
        <v>39616</v>
      </c>
      <c r="F40" s="76" t="str">
        <f>IF(ISBLANK($B40),"",VLOOKUP($B40,[2]список!$B$3:$G$504,5,0))</f>
        <v>КМС</v>
      </c>
      <c r="G40" s="76" t="str">
        <f>IF(ISBLANK($B40),"",VLOOKUP($B40,[2]список!$B$3:$G$504,6,0))</f>
        <v>Тульская Область</v>
      </c>
      <c r="H40" s="89">
        <v>13.11</v>
      </c>
      <c r="I40" s="95">
        <v>2.4943287037037035E-4</v>
      </c>
      <c r="J40" s="90">
        <v>33.409122546517565</v>
      </c>
      <c r="K40" s="47"/>
      <c r="L40" s="49"/>
      <c r="O40" s="78"/>
      <c r="P40" s="75"/>
      <c r="Q40" s="79"/>
    </row>
    <row r="41" spans="1:17" ht="18" customHeight="1">
      <c r="A41" s="91">
        <v>18</v>
      </c>
      <c r="B41" s="87">
        <v>111</v>
      </c>
      <c r="C41" s="88" t="str">
        <f>IF(ISBLANK($B41),"",VLOOKUP($B41,[2]список!$B$3:$G$504,2,0))</f>
        <v>101 338 708 92</v>
      </c>
      <c r="D41" s="76" t="str">
        <f>IF(ISBLANK($B41),"",VLOOKUP($B41,[2]список!$B$3:$G$504,3,0))</f>
        <v>Решетникова Вероника</v>
      </c>
      <c r="E41" s="76">
        <f>IF(ISBLANK($B41),"",VLOOKUP($B41,[2]список!$B$3:$G$504,4,0))</f>
        <v>39912</v>
      </c>
      <c r="F41" s="76" t="s">
        <v>60</v>
      </c>
      <c r="G41" s="76" t="str">
        <f>IF(ISBLANK($B41),"",VLOOKUP($B41,[2]список!$B$3:$G$504,6,0))</f>
        <v>Санкт-Петербург</v>
      </c>
      <c r="H41" s="89">
        <v>13.243</v>
      </c>
      <c r="I41" s="95">
        <v>2.4998842592592591E-4</v>
      </c>
      <c r="J41" s="90">
        <v>33.334876614658086</v>
      </c>
      <c r="K41" s="47"/>
      <c r="L41" s="49"/>
      <c r="O41" s="78"/>
      <c r="P41" s="75"/>
      <c r="Q41" s="79"/>
    </row>
    <row r="42" spans="1:17" ht="18" customHeight="1">
      <c r="A42" s="91">
        <v>19</v>
      </c>
      <c r="B42" s="87">
        <v>102</v>
      </c>
      <c r="C42" s="88" t="str">
        <f>IF(ISBLANK($B42),"",VLOOKUP($B42,[2]список!$B$3:$G$504,2,0))</f>
        <v>101 320 124 35</v>
      </c>
      <c r="D42" s="76" t="str">
        <f>IF(ISBLANK($B42),"",VLOOKUP($B42,[2]список!$B$3:$G$504,3,0))</f>
        <v xml:space="preserve">Лосева Анфиса </v>
      </c>
      <c r="E42" s="76">
        <f>IF(ISBLANK($B42),"",VLOOKUP($B42,[2]список!$B$3:$G$504,4,0))</f>
        <v>39524</v>
      </c>
      <c r="F42" s="76" t="str">
        <f>IF(ISBLANK($B42),"",VLOOKUP($B42,[2]список!$B$3:$G$504,5,0))</f>
        <v>КМС</v>
      </c>
      <c r="G42" s="76" t="str">
        <f>IF(ISBLANK($B42),"",VLOOKUP($B42,[2]список!$B$3:$G$504,6,0))</f>
        <v>Санкт-Петербург</v>
      </c>
      <c r="H42" s="89">
        <v>13.239000000000001</v>
      </c>
      <c r="I42" s="95">
        <v>2.5219907407407407E-4</v>
      </c>
      <c r="J42" s="90">
        <v>33.042680128499313</v>
      </c>
      <c r="K42" s="47"/>
      <c r="L42" s="49"/>
      <c r="O42" s="78"/>
      <c r="P42" s="75"/>
      <c r="Q42" s="79"/>
    </row>
    <row r="43" spans="1:17" ht="18" customHeight="1">
      <c r="A43" s="91">
        <v>20</v>
      </c>
      <c r="B43" s="87">
        <v>81</v>
      </c>
      <c r="C43" s="88" t="str">
        <f>IF(ISBLANK($B43),"",VLOOKUP($B43,[2]список!$B$3:$G$504,2,0))</f>
        <v>101 303 450 45</v>
      </c>
      <c r="D43" s="76" t="str">
        <f>IF(ISBLANK($B43),"",VLOOKUP($B43,[2]список!$B$3:$G$504,3,0))</f>
        <v>Соколова Софья</v>
      </c>
      <c r="E43" s="76">
        <f>IF(ISBLANK($B43),"",VLOOKUP($B43,[2]список!$B$3:$G$504,4,0))</f>
        <v>39106</v>
      </c>
      <c r="F43" s="76" t="str">
        <f>IF(ISBLANK($B43),"",VLOOKUP($B43,[2]список!$B$3:$G$504,5,0))</f>
        <v>КМС</v>
      </c>
      <c r="G43" s="76" t="str">
        <f>IF(ISBLANK($B43),"",VLOOKUP($B43,[2]список!$B$3:$G$504,6,0))</f>
        <v>Тульская Область</v>
      </c>
      <c r="H43" s="89">
        <v>13.448</v>
      </c>
      <c r="I43" s="95">
        <v>2.5307870370370371E-4</v>
      </c>
      <c r="J43" s="90">
        <v>32.927833165645296</v>
      </c>
      <c r="K43" s="82"/>
      <c r="L43" s="49"/>
      <c r="O43" s="78"/>
      <c r="P43" s="75"/>
      <c r="Q43" s="79"/>
    </row>
    <row r="44" spans="1:17" ht="18" customHeight="1">
      <c r="A44" s="91">
        <v>21</v>
      </c>
      <c r="B44" s="87">
        <v>96</v>
      </c>
      <c r="C44" s="88" t="str">
        <f>IF(ISBLANK($B44),"",VLOOKUP($B44,[2]список!$B$3:$G$504,2,0))</f>
        <v>101 405 081 20</v>
      </c>
      <c r="D44" s="76" t="str">
        <f>IF(ISBLANK($B44),"",VLOOKUP($B44,[2]список!$B$3:$G$504,3,0))</f>
        <v>Волобуева Валерия</v>
      </c>
      <c r="E44" s="76">
        <f>IF(ISBLANK($B44),"",VLOOKUP($B44,[2]список!$B$3:$G$504,4,0))</f>
        <v>40294</v>
      </c>
      <c r="F44" s="76" t="s">
        <v>60</v>
      </c>
      <c r="G44" s="76" t="str">
        <f>IF(ISBLANK($B44),"",VLOOKUP($B44,[2]список!$B$3:$G$504,6,0))</f>
        <v>Санкт-Петербург</v>
      </c>
      <c r="H44" s="89">
        <v>13.909000000000001</v>
      </c>
      <c r="I44" s="95">
        <v>2.5400462962962963E-4</v>
      </c>
      <c r="J44" s="90">
        <v>32.807800966007477</v>
      </c>
      <c r="K44" s="82"/>
      <c r="L44" s="49"/>
      <c r="O44" s="78"/>
      <c r="P44" s="75"/>
      <c r="Q44" s="79"/>
    </row>
    <row r="45" spans="1:17" ht="18" customHeight="1">
      <c r="A45" s="91">
        <v>22</v>
      </c>
      <c r="B45" s="87">
        <v>95</v>
      </c>
      <c r="C45" s="88" t="str">
        <f>IF(ISBLANK($B45),"",VLOOKUP($B45,[2]список!$B$3:$G$504,2,0))</f>
        <v>101 326 796 14</v>
      </c>
      <c r="D45" s="76" t="str">
        <f>IF(ISBLANK($B45),"",VLOOKUP($B45,[2]список!$B$3:$G$504,3,0))</f>
        <v>Шайкина Вероника</v>
      </c>
      <c r="E45" s="76">
        <f>IF(ISBLANK($B45),"",VLOOKUP($B45,[2]список!$B$3:$G$504,4,0))</f>
        <v>40357</v>
      </c>
      <c r="F45" s="76" t="s">
        <v>61</v>
      </c>
      <c r="G45" s="76" t="str">
        <f>IF(ISBLANK($B45),"",VLOOKUP($B45,[2]список!$B$3:$G$504,6,0))</f>
        <v>Санкт-Петербург</v>
      </c>
      <c r="H45" s="89">
        <v>13.28</v>
      </c>
      <c r="I45" s="95">
        <v>2.5740740740740742E-4</v>
      </c>
      <c r="J45" s="90">
        <v>32.374100719424462</v>
      </c>
      <c r="K45" s="82"/>
      <c r="L45" s="49"/>
      <c r="O45" s="78"/>
      <c r="P45" s="75"/>
      <c r="Q45" s="79"/>
    </row>
    <row r="46" spans="1:17" ht="18" customHeight="1">
      <c r="A46" s="91">
        <v>23</v>
      </c>
      <c r="B46" s="87">
        <v>40</v>
      </c>
      <c r="C46" s="88" t="str">
        <f>IF(ISBLANK($B46),"",VLOOKUP($B46,[2]список!$B$3:$G$504,2,0))</f>
        <v>101 446 472 89</v>
      </c>
      <c r="D46" s="76" t="str">
        <f>IF(ISBLANK($B46),"",VLOOKUP($B46,[2]список!$B$3:$G$504,3,0))</f>
        <v>Курамшина Кристина</v>
      </c>
      <c r="E46" s="76">
        <f>IF(ISBLANK($B46),"",VLOOKUP($B46,[2]список!$B$3:$G$504,4,0))</f>
        <v>40258</v>
      </c>
      <c r="F46" s="76" t="s">
        <v>61</v>
      </c>
      <c r="G46" s="76" t="str">
        <f>IF(ISBLANK($B46),"",VLOOKUP($B46,[2]список!$B$3:$G$504,6,0))</f>
        <v>Санкт-Петербург</v>
      </c>
      <c r="H46" s="89">
        <v>13.811</v>
      </c>
      <c r="I46" s="95">
        <v>2.6138888888888891E-4</v>
      </c>
      <c r="J46" s="90">
        <v>31.880977683315624</v>
      </c>
      <c r="K46" s="82"/>
      <c r="L46" s="49"/>
      <c r="O46" s="78"/>
      <c r="P46" s="75"/>
      <c r="Q46" s="79"/>
    </row>
    <row r="47" spans="1:17" ht="18" customHeight="1" thickBot="1">
      <c r="A47" s="91">
        <v>24</v>
      </c>
      <c r="B47" s="87">
        <v>108</v>
      </c>
      <c r="C47" s="88" t="str">
        <f>IF(ISBLANK($B47),"",VLOOKUP($B47,[2]список!$B$3:$G$504,2,0))</f>
        <v>101 446 473 90</v>
      </c>
      <c r="D47" s="76" t="str">
        <f>IF(ISBLANK($B47),"",VLOOKUP($B47,[2]список!$B$3:$G$504,3,0))</f>
        <v xml:space="preserve">Рулёва Анастасия </v>
      </c>
      <c r="E47" s="92">
        <f>IF(ISBLANK($B47),"",VLOOKUP($B47,[2]список!$B$3:$G$504,4,0))</f>
        <v>39954</v>
      </c>
      <c r="F47" s="76" t="s">
        <v>60</v>
      </c>
      <c r="G47" s="92" t="str">
        <f>IF(ISBLANK($B47),"",VLOOKUP($B47,[2]список!$B$3:$G$504,6,0))</f>
        <v>Санкт-Петербург</v>
      </c>
      <c r="H47" s="93">
        <v>13.775</v>
      </c>
      <c r="I47" s="96">
        <v>2.6196759259259261E-4</v>
      </c>
      <c r="J47" s="94">
        <v>31.810550499248915</v>
      </c>
      <c r="K47" s="84"/>
      <c r="L47" s="85"/>
      <c r="O47" s="78"/>
      <c r="P47" s="75"/>
      <c r="Q47" s="79"/>
    </row>
    <row r="48" spans="1:17" ht="15.75" thickTop="1">
      <c r="A48" s="140" t="s">
        <v>30</v>
      </c>
      <c r="B48" s="141"/>
      <c r="C48" s="141"/>
      <c r="D48" s="141"/>
      <c r="E48" s="83"/>
      <c r="F48" s="83"/>
      <c r="G48" s="142" t="s">
        <v>31</v>
      </c>
      <c r="H48" s="142"/>
      <c r="I48" s="142"/>
      <c r="J48" s="142"/>
      <c r="K48" s="142"/>
      <c r="L48" s="143"/>
    </row>
    <row r="49" spans="1:12">
      <c r="A49" s="50" t="s">
        <v>32</v>
      </c>
      <c r="B49" s="51"/>
      <c r="C49" s="52"/>
      <c r="D49" s="51"/>
      <c r="E49" s="53"/>
      <c r="F49" s="51"/>
      <c r="G49" s="54" t="s">
        <v>33</v>
      </c>
      <c r="H49" s="57">
        <f t="shared" ref="H49:H52" si="0">COUNTIF(A9:A33,"НФ")</f>
        <v>0</v>
      </c>
      <c r="I49" s="55" t="s">
        <v>34</v>
      </c>
      <c r="J49" s="57">
        <f t="shared" ref="J49:J55" si="1">COUNTIF(C9:C33,"НФ")</f>
        <v>0</v>
      </c>
      <c r="K49" s="55"/>
      <c r="L49" s="54"/>
    </row>
    <row r="50" spans="1:12">
      <c r="A50" s="50" t="s">
        <v>35</v>
      </c>
      <c r="B50" s="51"/>
      <c r="C50" s="56"/>
      <c r="D50" s="51"/>
      <c r="E50" s="53"/>
      <c r="F50" s="51"/>
      <c r="G50" s="52" t="s">
        <v>36</v>
      </c>
      <c r="H50" s="57">
        <f t="shared" si="0"/>
        <v>0</v>
      </c>
      <c r="I50" s="55" t="s">
        <v>37</v>
      </c>
      <c r="J50" s="57">
        <f t="shared" si="1"/>
        <v>0</v>
      </c>
      <c r="K50" s="55"/>
      <c r="L50" s="54"/>
    </row>
    <row r="51" spans="1:12">
      <c r="A51" s="51"/>
      <c r="B51" s="51"/>
      <c r="C51" s="54"/>
      <c r="D51" s="51"/>
      <c r="E51" s="53"/>
      <c r="F51" s="51"/>
      <c r="G51" s="52" t="s">
        <v>38</v>
      </c>
      <c r="H51" s="57">
        <f t="shared" si="0"/>
        <v>0</v>
      </c>
      <c r="I51" s="55" t="s">
        <v>39</v>
      </c>
      <c r="J51" s="57">
        <f t="shared" si="1"/>
        <v>0</v>
      </c>
      <c r="K51" s="55"/>
      <c r="L51" s="54"/>
    </row>
    <row r="52" spans="1:12">
      <c r="A52" s="51"/>
      <c r="B52" s="51"/>
      <c r="C52" s="54"/>
      <c r="D52" s="51"/>
      <c r="E52" s="53"/>
      <c r="F52" s="51"/>
      <c r="G52" s="52" t="s">
        <v>40</v>
      </c>
      <c r="H52" s="57">
        <f t="shared" si="0"/>
        <v>0</v>
      </c>
      <c r="I52" s="55" t="s">
        <v>27</v>
      </c>
      <c r="J52" s="57">
        <f t="shared" si="1"/>
        <v>0</v>
      </c>
      <c r="K52" s="55"/>
      <c r="L52" s="54"/>
    </row>
    <row r="53" spans="1:12">
      <c r="A53" s="51"/>
      <c r="B53" s="51"/>
      <c r="C53" s="54"/>
      <c r="D53" s="51"/>
      <c r="E53" s="53"/>
      <c r="F53" s="51"/>
      <c r="G53" s="52" t="s">
        <v>41</v>
      </c>
      <c r="H53" s="57">
        <f>COUNTIF(A13:A37,"НФ")</f>
        <v>0</v>
      </c>
      <c r="I53" s="55" t="s">
        <v>29</v>
      </c>
      <c r="J53" s="57">
        <f t="shared" si="1"/>
        <v>0</v>
      </c>
      <c r="K53" s="55"/>
      <c r="L53" s="54"/>
    </row>
    <row r="54" spans="1:12">
      <c r="A54" s="51"/>
      <c r="B54" s="51"/>
      <c r="C54" s="51"/>
      <c r="D54" s="51"/>
      <c r="E54" s="53"/>
      <c r="F54" s="51"/>
      <c r="G54" s="52" t="s">
        <v>42</v>
      </c>
      <c r="H54" s="57">
        <f>COUNTIF(A13:A37,"ДСКВ")</f>
        <v>0</v>
      </c>
      <c r="I54" s="58" t="s">
        <v>28</v>
      </c>
      <c r="J54" s="57">
        <f t="shared" si="1"/>
        <v>0</v>
      </c>
      <c r="K54" s="58"/>
      <c r="L54" s="54"/>
    </row>
    <row r="55" spans="1:12">
      <c r="A55" s="51"/>
      <c r="B55" s="51"/>
      <c r="C55" s="51"/>
      <c r="D55" s="51"/>
      <c r="E55" s="53"/>
      <c r="F55" s="51"/>
      <c r="G55" s="52" t="s">
        <v>43</v>
      </c>
      <c r="H55" s="57">
        <f>COUNTIF(A13:A37,"НС")</f>
        <v>0</v>
      </c>
      <c r="I55" s="58" t="s">
        <v>44</v>
      </c>
      <c r="J55" s="57">
        <f t="shared" si="1"/>
        <v>0</v>
      </c>
      <c r="K55" s="58"/>
      <c r="L55" s="54"/>
    </row>
    <row r="56" spans="1:12">
      <c r="A56" s="59"/>
      <c r="B56" s="60"/>
      <c r="C56" s="60"/>
      <c r="D56" s="61"/>
      <c r="E56" s="62"/>
      <c r="F56" s="61"/>
      <c r="G56" s="61"/>
      <c r="H56" s="63"/>
      <c r="I56" s="64"/>
      <c r="J56" s="65"/>
      <c r="K56" s="61"/>
      <c r="L56" s="66"/>
    </row>
    <row r="57" spans="1:12" ht="15.75">
      <c r="A57" s="148" t="s">
        <v>45</v>
      </c>
      <c r="B57" s="149"/>
      <c r="C57" s="149"/>
      <c r="D57" s="149"/>
      <c r="E57" s="149" t="s">
        <v>46</v>
      </c>
      <c r="F57" s="149"/>
      <c r="G57" s="149"/>
      <c r="H57" s="149" t="s">
        <v>47</v>
      </c>
      <c r="I57" s="149"/>
      <c r="J57" s="149" t="s">
        <v>48</v>
      </c>
      <c r="K57" s="149"/>
      <c r="L57" s="150"/>
    </row>
    <row r="58" spans="1:12">
      <c r="A58" s="151"/>
      <c r="B58" s="99"/>
      <c r="C58" s="99"/>
      <c r="D58" s="99"/>
      <c r="E58" s="99"/>
      <c r="F58" s="152"/>
      <c r="G58" s="152"/>
      <c r="H58" s="152"/>
      <c r="I58" s="152"/>
      <c r="J58" s="152"/>
      <c r="K58" s="152"/>
      <c r="L58" s="153"/>
    </row>
    <row r="59" spans="1:12">
      <c r="A59" s="67"/>
      <c r="B59" s="60"/>
      <c r="C59" s="60"/>
      <c r="D59" s="60"/>
      <c r="E59" s="68"/>
      <c r="F59" s="60"/>
      <c r="G59" s="60"/>
      <c r="H59" s="63"/>
      <c r="I59" s="63"/>
      <c r="J59" s="60"/>
      <c r="K59" s="60"/>
      <c r="L59" s="69"/>
    </row>
    <row r="60" spans="1:12">
      <c r="A60" s="67"/>
      <c r="B60" s="60"/>
      <c r="C60" s="60"/>
      <c r="D60" s="60"/>
      <c r="E60" s="68"/>
      <c r="F60" s="60"/>
      <c r="G60" s="60"/>
      <c r="H60" s="63"/>
      <c r="I60" s="63"/>
      <c r="J60" s="60"/>
      <c r="K60" s="60"/>
      <c r="L60" s="69"/>
    </row>
    <row r="61" spans="1:12">
      <c r="A61" s="67"/>
      <c r="B61" s="60"/>
      <c r="C61" s="60"/>
      <c r="D61" s="60"/>
      <c r="E61" s="68"/>
      <c r="F61" s="60"/>
      <c r="G61" s="60"/>
      <c r="H61" s="63"/>
      <c r="I61" s="63"/>
      <c r="J61" s="60"/>
      <c r="K61" s="60"/>
      <c r="L61" s="69"/>
    </row>
    <row r="62" spans="1:12">
      <c r="A62" s="67"/>
      <c r="B62" s="60"/>
      <c r="C62" s="60"/>
      <c r="D62" s="60"/>
      <c r="E62" s="68"/>
      <c r="F62" s="60"/>
      <c r="G62" s="60"/>
      <c r="H62" s="63"/>
      <c r="I62" s="64"/>
      <c r="J62" s="65"/>
      <c r="K62" s="61"/>
      <c r="L62" s="69"/>
    </row>
    <row r="63" spans="1:12" ht="13.5" thickBot="1">
      <c r="A63" s="144" t="s">
        <v>2</v>
      </c>
      <c r="B63" s="145"/>
      <c r="C63" s="145"/>
      <c r="D63" s="145"/>
      <c r="E63" s="146" t="str">
        <f>G17</f>
        <v>Г.Н. Соловьев (ВК, г. Санкт-Петербург)</v>
      </c>
      <c r="F63" s="146"/>
      <c r="G63" s="146"/>
      <c r="H63" s="146" t="str">
        <f>G18</f>
        <v>И.Н. Михайлова (ВК, г. Санкт-Петербург)</v>
      </c>
      <c r="I63" s="146"/>
      <c r="J63" s="146" t="str">
        <f>G19</f>
        <v>Е.В. Попова (ВК, г. Воронеж)</v>
      </c>
      <c r="K63" s="146"/>
      <c r="L63" s="147"/>
    </row>
    <row r="64" spans="1:12" ht="13.5" thickTop="1"/>
  </sheetData>
  <autoFilter ref="B23:N37">
    <sortState ref="B24:O59">
      <sortCondition ref="I23:I59"/>
    </sortState>
  </autoFilter>
  <mergeCells count="41">
    <mergeCell ref="A48:D48"/>
    <mergeCell ref="G48:L48"/>
    <mergeCell ref="A63:D63"/>
    <mergeCell ref="E63:G63"/>
    <mergeCell ref="H63:I63"/>
    <mergeCell ref="J63:L63"/>
    <mergeCell ref="A57:D57"/>
    <mergeCell ref="E57:G57"/>
    <mergeCell ref="H57:I57"/>
    <mergeCell ref="J57:L57"/>
    <mergeCell ref="A58:E58"/>
    <mergeCell ref="F58:L58"/>
    <mergeCell ref="H18:L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H17:L17"/>
    <mergeCell ref="A7:L7"/>
    <mergeCell ref="A8:L8"/>
    <mergeCell ref="A9:L9"/>
    <mergeCell ref="A10:L10"/>
    <mergeCell ref="A11:L11"/>
    <mergeCell ref="A12:L12"/>
    <mergeCell ref="A15:G15"/>
    <mergeCell ref="H15:L15"/>
    <mergeCell ref="H16:L16"/>
    <mergeCell ref="A6:L6"/>
    <mergeCell ref="A1:L1"/>
    <mergeCell ref="A2:L2"/>
    <mergeCell ref="A3:L3"/>
    <mergeCell ref="A4:L4"/>
    <mergeCell ref="A5:L5"/>
  </mergeCells>
  <conditionalFormatting sqref="G52:G55">
    <cfRule type="duplicateValues" dxfId="0" priority="1"/>
  </conditionalFormatting>
  <pageMargins left="0.31496062992125984" right="0" top="0" bottom="0" header="0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гит 500 юн</vt:lpstr>
      <vt:lpstr>'гит 500 юн'!Область_печати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2024-10-17T12:01:13Z</dcterms:created>
  <dcterms:modified xsi:type="dcterms:W3CDTF">2025-02-04T09:34:47Z</dcterms:modified>
</cp:coreProperties>
</file>