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C5438AC4-3E15-4467-B618-947C6DE7F62D}" xr6:coauthVersionLast="47" xr6:coauthVersionMax="47" xr10:uidLastSave="{00000000-0000-0000-0000-000000000000}"/>
  <bookViews>
    <workbookView xWindow="-110" yWindow="-110" windowWidth="19420" windowHeight="10300" activeTab="1" xr2:uid="{DCE12409-5E6F-480F-ABBD-6E90E1CCDE0E}"/>
  </bookViews>
  <sheets>
    <sheet name=" с выбыванием Д" sheetId="1" r:id="rId1"/>
    <sheet name=" с выбыванием Ю" sheetId="2" r:id="rId2"/>
  </sheets>
  <externalReferences>
    <externalReference r:id="rId3"/>
    <externalReference r:id="rId4"/>
  </externalReferences>
  <definedNames>
    <definedName name="_xlnm.Print_Titles" localSheetId="0">' с выбыванием Д'!$22:$22</definedName>
    <definedName name="_xlnm.Print_Titles" localSheetId="1">' с выбыванием Ю'!$22:$22</definedName>
    <definedName name="_xlnm.Print_Area" localSheetId="0">' с выбыванием Д'!$A$1:$J$66</definedName>
    <definedName name="_xlnm.Print_Area" localSheetId="1">' с выбыванием Ю'!$A$1:$J$99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2" l="1"/>
  <c r="F86" i="2"/>
  <c r="D86" i="2"/>
  <c r="H79" i="2"/>
  <c r="F79" i="2"/>
  <c r="D79" i="2"/>
  <c r="H77" i="2"/>
  <c r="H76" i="2"/>
  <c r="H75" i="2"/>
  <c r="H74" i="2"/>
  <c r="H73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H66" i="1"/>
  <c r="F66" i="1"/>
  <c r="D66" i="1"/>
  <c r="H59" i="1"/>
  <c r="F59" i="1"/>
  <c r="D59" i="1"/>
  <c r="H57" i="1"/>
  <c r="H56" i="1"/>
  <c r="H55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H72" i="2" l="1"/>
  <c r="J74" i="2"/>
  <c r="J77" i="2"/>
  <c r="J57" i="1"/>
  <c r="J53" i="1"/>
  <c r="J72" i="2"/>
  <c r="J75" i="2"/>
  <c r="J54" i="1"/>
  <c r="J55" i="1"/>
  <c r="J51" i="1"/>
  <c r="J73" i="2"/>
  <c r="J76" i="2"/>
  <c r="J52" i="1"/>
  <c r="J56" i="1"/>
  <c r="J71" i="2"/>
</calcChain>
</file>

<file path=xl/sharedStrings.xml><?xml version="1.0" encoding="utf-8"?>
<sst xmlns="http://schemas.openxmlformats.org/spreadsheetml/2006/main" count="128" uniqueCount="63">
  <si>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</si>
  <si>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</si>
  <si>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</si>
  <si>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</si>
  <si>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ВСЕРОССИЙСКИЕ СОРЕВНОВАНИЯ</t>
  </si>
  <si>
    <t>по велосипедному спорту</t>
  </si>
  <si>
    <t>ИТОГОВЫЙ ПРОТОКОЛ</t>
  </si>
  <si>
    <t>трек - гонка с выбыванием</t>
  </si>
  <si>
    <t>ДЕВУШКИ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</si>
  <si>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</si>
  <si>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00м </t>
    </r>
  </si>
  <si>
    <t>Номер-код ВРВС - 0080331811Я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</si>
  <si>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12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</si>
  <si>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12м</t>
    </r>
  </si>
  <si>
    <t>ЕКП 2025 № - 2008580021031834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</si>
  <si>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</si>
  <si>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</si>
  <si>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</si>
  <si>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</si>
  <si>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</si>
  <si>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</si>
  <si>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</si>
  <si>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</si>
  <si>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</si>
  <si>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</si>
  <si>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</si>
  <si>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</si>
  <si>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СУДЬЯ НА ФИНИШЕ:</t>
  </si>
  <si>
    <t>БЕЛОБОРОДОВА О.В. (ВК, г.МОСКВА)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</si>
  <si>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</si>
  <si>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</si>
  <si>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</si>
  <si>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</si>
  <si>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</si>
  <si>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</si>
  <si>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</si>
  <si>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</si>
  <si>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</si>
  <si>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</si>
  <si>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</si>
  <si>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</si>
  <si>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</si>
  <si>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</si>
  <si>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</si>
  <si>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</si>
  <si>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</si>
  <si>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</si>
  <si>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</si>
  <si>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</si>
  <si>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</si>
  <si>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</si>
  <si>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</si>
  <si>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</si>
  <si>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</si>
  <si>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</si>
  <si>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</si>
  <si>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</si>
  <si>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</si>
  <si>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ЛУЧНИКОВ Егор</t>
  </si>
  <si>
    <t>ЮНОШИ 15-16 ЛЕТ</t>
  </si>
  <si>
    <t>Не квал.финал</t>
  </si>
  <si>
    <t xml:space="preserve">Коммюнике: </t>
  </si>
  <si>
    <t>гонщик № 94 ЛУЧНИКОВ Егор (10055306451)--понижение (проход по нейтральной линии)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</si>
</sst>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12" fillId="0" borderId="0"/>
    <xf numFmtId="0" fontId="15" fillId="0" borderId="0"/>
    <xf numFmtId="0" fontId="15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4" fillId="0" borderId="10" xfId="1" applyFont="1" applyBorder="1"/>
    <xf numFmtId="0" fontId="7" fillId="0" borderId="10" xfId="1" applyFont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13" fillId="2" borderId="15" xfId="1" applyFont="1" applyFill="1" applyBorder="1" applyAlignment="1">
      <alignment vertical="center"/>
    </xf>
    <xf numFmtId="0" fontId="13" fillId="2" borderId="13" xfId="1" applyFont="1" applyFill="1" applyBorder="1" applyAlignment="1">
      <alignment vertical="center"/>
    </xf>
    <xf numFmtId="0" fontId="13" fillId="2" borderId="16" xfId="1" applyFont="1" applyFill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right"/>
    </xf>
    <xf numFmtId="0" fontId="13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vertical="center"/>
    </xf>
    <xf numFmtId="0" fontId="1" fillId="0" borderId="16" xfId="1" applyFont="1" applyBorder="1" applyAlignment="1">
      <alignment horizontal="right" vertic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13" fillId="0" borderId="17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13" fillId="0" borderId="18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right"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14" fillId="2" borderId="24" xfId="1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4" fillId="2" borderId="27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4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left" vertical="center" wrapText="1"/>
    </xf>
    <xf numFmtId="14" fontId="17" fillId="0" borderId="30" xfId="1" applyNumberFormat="1" applyFont="1" applyBorder="1" applyAlignment="1">
      <alignment horizontal="center" vertical="center" wrapText="1"/>
    </xf>
    <xf numFmtId="164" fontId="17" fillId="0" borderId="25" xfId="1" applyNumberFormat="1" applyFont="1" applyBorder="1" applyAlignment="1">
      <alignment horizontal="center" vertical="center" wrapText="1"/>
    </xf>
    <xf numFmtId="165" fontId="4" fillId="0" borderId="31" xfId="1" applyNumberFormat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164" fontId="17" fillId="0" borderId="32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0" fontId="7" fillId="0" borderId="36" xfId="1" applyFont="1" applyBorder="1" applyAlignment="1">
      <alignment horizontal="center" vertical="center"/>
    </xf>
    <xf numFmtId="165" fontId="4" fillId="0" borderId="37" xfId="1" applyNumberFormat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left" vertical="center" wrapText="1"/>
    </xf>
    <xf numFmtId="14" fontId="17" fillId="0" borderId="40" xfId="1" applyNumberFormat="1" applyFont="1" applyBorder="1" applyAlignment="1">
      <alignment horizontal="center" vertical="center" wrapText="1"/>
    </xf>
    <xf numFmtId="164" fontId="17" fillId="0" borderId="40" xfId="1" applyNumberFormat="1" applyFont="1" applyBorder="1" applyAlignment="1">
      <alignment horizontal="center" vertical="center" wrapText="1"/>
    </xf>
    <xf numFmtId="165" fontId="4" fillId="0" borderId="41" xfId="1" applyNumberFormat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4" fillId="0" borderId="0" xfId="1" applyFont="1" applyAlignment="1">
      <alignment horizontal="justify"/>
    </xf>
    <xf numFmtId="0" fontId="20" fillId="0" borderId="0" xfId="5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164" fontId="17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17" fillId="0" borderId="6" xfId="1" applyFont="1" applyBorder="1" applyAlignment="1">
      <alignment vertical="center"/>
    </xf>
    <xf numFmtId="0" fontId="21" fillId="0" borderId="0" xfId="6" applyFont="1"/>
    <xf numFmtId="0" fontId="4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22" fillId="0" borderId="0" xfId="1" applyFont="1" applyAlignment="1">
      <alignment horizontal="right" vertical="center"/>
    </xf>
    <xf numFmtId="49" fontId="23" fillId="0" borderId="0" xfId="1" applyNumberFormat="1" applyFont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2" fillId="0" borderId="0" xfId="7" applyFont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7" fillId="0" borderId="19" xfId="1" applyFont="1" applyBorder="1" applyAlignment="1">
      <alignment vertical="center"/>
    </xf>
    <xf numFmtId="0" fontId="17" fillId="0" borderId="2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3" xfId="1" applyFont="1" applyBorder="1" applyAlignment="1">
      <alignment horizontal="justify"/>
    </xf>
    <xf numFmtId="0" fontId="20" fillId="0" borderId="3" xfId="5" applyFont="1" applyBorder="1" applyAlignment="1">
      <alignment vertical="center" wrapText="1"/>
    </xf>
    <xf numFmtId="0" fontId="17" fillId="0" borderId="3" xfId="1" applyFont="1" applyBorder="1" applyAlignment="1">
      <alignment horizontal="center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0" fontId="17" fillId="0" borderId="3" xfId="1" applyFont="1" applyBorder="1" applyAlignment="1">
      <alignment vertical="center" wrapText="1"/>
    </xf>
    <xf numFmtId="0" fontId="17" fillId="0" borderId="3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4" fillId="0" borderId="7" xfId="1" applyFont="1" applyBorder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0" fontId="13" fillId="2" borderId="12" xfId="1" applyFont="1" applyFill="1" applyBorder="1" applyAlignment="1">
      <alignment horizontal="left" vertical="center"/>
    </xf>
    <xf numFmtId="0" fontId="13" fillId="2" borderId="13" xfId="1" applyFont="1" applyFill="1" applyBorder="1" applyAlignment="1">
      <alignment horizontal="left" vertical="center"/>
    </xf>
    <xf numFmtId="0" fontId="13" fillId="2" borderId="14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/>
    </xf>
    <xf numFmtId="0" fontId="19" fillId="2" borderId="13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6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</cellXfs>
  <cellStyles count="8">
    <cellStyle name="Обычный" xfId="0" builtinId="0"/>
    <cellStyle name="Обычный 2 2" xfId="1" xr:uid="{C19C08C1-E322-426C-9AE4-BAAFE27A68DA}"/>
    <cellStyle name="Обычный 2 4" xfId="2" xr:uid="{174DCE5F-2EB0-4528-9CD9-967909871F6A}"/>
    <cellStyle name="Обычный 2 4 3" xfId="3" xr:uid="{B5DE41F1-0032-41BD-A7E3-53861BA8704D}"/>
    <cellStyle name="Обычный 2 5" xfId="6" xr:uid="{E84BA729-9954-49C9-BF82-A62CF0C6BE6E}"/>
    <cellStyle name="Обычный 6" xfId="7" xr:uid="{1C238FC9-E22D-4236-9629-A5DC7ED97263}"/>
    <cellStyle name="Обычный_ID4938_RS_1" xfId="5" xr:uid="{6EB845A9-C58F-48E5-B33E-CD88AB8BB310}"/>
    <cellStyle name="Обычный_Стартовый протокол Смирнов_20101106_Results" xfId="4" xr:uid="{7487A08D-D4BD-4BFD-9277-D0EAB71AB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497997</xdr:colOff>
      <xdr:row>1</xdr:row>
      <xdr:rowOff>96234</xdr:rowOff>
    </xdr:from>
    <xdr:to>
      <xdr:col>9</xdr:col>
      <xdr:colOff>440797</xdr:colOff>
      <xdr:row>3</xdr:row>
      <xdr:rowOff>168098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0543352-B271-4069-8261-122FCF627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347" y="293084"/>
          <a:ext cx="768300" cy="503664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</xdr:row>
      <xdr:rowOff>111124</xdr:rowOff>
    </xdr:from>
    <xdr:to>
      <xdr:col>2</xdr:col>
      <xdr:colOff>367715</xdr:colOff>
      <xdr:row>5</xdr:row>
      <xdr:rowOff>13229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5A6A46F-44E7-4D5E-9880-B7265B8E9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5950" y="307974"/>
          <a:ext cx="729665" cy="803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497997</xdr:colOff>
      <xdr:row>1</xdr:row>
      <xdr:rowOff>96234</xdr:rowOff>
    </xdr:from>
    <xdr:to>
      <xdr:col>9</xdr:col>
      <xdr:colOff>464609</xdr:colOff>
      <xdr:row>3</xdr:row>
      <xdr:rowOff>168098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1E88543-CEEB-45D5-9F3F-5754D28F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1397" y="293084"/>
          <a:ext cx="766712" cy="503664"/>
        </a:xfrm>
        <a:prstGeom prst="rect">
          <a:avLst/>
        </a:prstGeom>
      </xdr:spPr>
    </xdr:pic>
    <xdr:clientData/>
  </xdr:twoCellAnchor>
  <xdr:twoCellAnchor editAs="oneCell">
    <xdr:from>
      <xdr:col>1</xdr:col>
      <xdr:colOff>134938</xdr:colOff>
      <xdr:row>1</xdr:row>
      <xdr:rowOff>79374</xdr:rowOff>
    </xdr:from>
    <xdr:to>
      <xdr:col>2</xdr:col>
      <xdr:colOff>375653</xdr:colOff>
      <xdr:row>4</xdr:row>
      <xdr:rowOff>219604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3319001-E52A-4D5E-B72B-6F05AE2D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888" y="276224"/>
          <a:ext cx="729665" cy="80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Ст.гит сх 200м Ю"/>
      <sheetName val="200м см Ю"/>
      <sheetName val="квал.200м см Ю (2)"/>
      <sheetName val="сетка спринт Ю12 "/>
      <sheetName val=" спринт Ю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2A0D-4EA4-4640-90E7-F4AA851BB44A}">
  <sheetPr>
    <tabColor rgb="FFFFC000"/>
  </sheetPr>
  <dimension ref="A1:N90"/>
  <sheetViews>
    <sheetView view="pageBreakPreview" zoomScale="70" zoomScaleNormal="100" zoomScaleSheetLayoutView="70" workbookViewId="0">
      <selection activeCell="A10" sqref="A10:J10"/>
    </sheetView>
  </sheetViews>
  <sheetFormatPr defaultColWidth="9.1796875" defaultRowHeight="13" x14ac:dyDescent="0.35"/>
  <cols>
    <col min="1" max="1" width="7" style="1" customWidth="1"/>
    <col min="2" max="2" width="7" style="104" customWidth="1"/>
    <col min="3" max="3" width="15.6328125" style="104" customWidth="1"/>
    <col min="4" max="4" width="36.81640625" style="1" customWidth="1"/>
    <col min="5" max="5" width="12.36328125" style="1" customWidth="1"/>
    <col min="6" max="6" width="9.1796875" style="1" customWidth="1"/>
    <col min="7" max="7" width="30.54296875" style="1" customWidth="1"/>
    <col min="8" max="8" width="12.453125" style="1" customWidth="1"/>
    <col min="9" max="9" width="11.81640625" style="1" customWidth="1"/>
    <col min="10" max="10" width="14.1796875" style="1" customWidth="1"/>
    <col min="11" max="16384" width="9.1796875" style="1"/>
  </cols>
  <sheetData>
    <row r="1" spans="1:10" ht="15.75" customHeight="1" x14ac:dyDescent="0.3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5.75" customHeight="1" x14ac:dyDescent="0.3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8.5" x14ac:dyDescent="0.3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8.5" x14ac:dyDescent="0.35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8.5" x14ac:dyDescent="0.45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s="2" customFormat="1" ht="28.5" x14ac:dyDescent="0.35">
      <c r="A6" s="135" t="s">
        <v>4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s="2" customFormat="1" ht="18" customHeight="1" x14ac:dyDescent="0.35">
      <c r="A7" s="136" t="s">
        <v>5</v>
      </c>
      <c r="B7" s="136"/>
      <c r="C7" s="136"/>
      <c r="D7" s="136"/>
      <c r="E7" s="136"/>
      <c r="F7" s="136"/>
      <c r="G7" s="136"/>
      <c r="H7" s="136"/>
      <c r="I7" s="136"/>
      <c r="J7" s="136"/>
    </row>
    <row r="8" spans="1:10" s="2" customFormat="1" ht="4.5" customHeight="1" thickBot="1" x14ac:dyDescent="0.4">
      <c r="A8" s="137"/>
      <c r="B8" s="137"/>
      <c r="C8" s="137"/>
      <c r="D8" s="137"/>
      <c r="E8" s="137"/>
      <c r="F8" s="137"/>
      <c r="G8" s="137"/>
      <c r="H8" s="137"/>
      <c r="I8" s="137"/>
      <c r="J8" s="137"/>
    </row>
    <row r="9" spans="1:10" ht="17.5" customHeight="1" thickTop="1" x14ac:dyDescent="0.35">
      <c r="A9" s="138" t="s">
        <v>6</v>
      </c>
      <c r="B9" s="139"/>
      <c r="C9" s="139"/>
      <c r="D9" s="139"/>
      <c r="E9" s="139"/>
      <c r="F9" s="139"/>
      <c r="G9" s="139"/>
      <c r="H9" s="139"/>
      <c r="I9" s="139"/>
      <c r="J9" s="140"/>
    </row>
    <row r="10" spans="1:10" ht="18" customHeight="1" x14ac:dyDescent="0.35">
      <c r="A10" s="141" t="s">
        <v>7</v>
      </c>
      <c r="B10" s="142"/>
      <c r="C10" s="142"/>
      <c r="D10" s="142"/>
      <c r="E10" s="142"/>
      <c r="F10" s="142"/>
      <c r="G10" s="142"/>
      <c r="H10" s="142"/>
      <c r="I10" s="142"/>
      <c r="J10" s="143"/>
    </row>
    <row r="11" spans="1:10" ht="19.5" customHeight="1" x14ac:dyDescent="0.35">
      <c r="A11" s="141" t="s">
        <v>8</v>
      </c>
      <c r="B11" s="142"/>
      <c r="C11" s="142"/>
      <c r="D11" s="142"/>
      <c r="E11" s="142"/>
      <c r="F11" s="142"/>
      <c r="G11" s="142"/>
      <c r="H11" s="142"/>
      <c r="I11" s="142"/>
      <c r="J11" s="143"/>
    </row>
    <row r="12" spans="1:10" ht="15.75" customHeight="1" x14ac:dyDescent="0.35">
      <c r="A12" s="3"/>
      <c r="B12" s="4"/>
      <c r="C12" s="4"/>
      <c r="D12" s="4"/>
      <c r="E12" s="4"/>
      <c r="F12" s="4"/>
      <c r="G12" s="4"/>
      <c r="H12" s="4"/>
      <c r="I12" s="5"/>
      <c r="J12" s="6"/>
    </row>
    <row r="13" spans="1:10" ht="14.5" x14ac:dyDescent="0.3">
      <c r="A13" s="7" t="s">
        <v>9</v>
      </c>
      <c r="B13" s="8"/>
      <c r="C13" s="8"/>
      <c r="D13" s="9"/>
      <c r="E13" s="10"/>
      <c r="F13" s="10"/>
      <c r="G13" s="11" t="s">
        <v>10</v>
      </c>
      <c r="H13" s="10"/>
      <c r="I13" s="130" t="s">
        <v>11</v>
      </c>
      <c r="J13" s="131"/>
    </row>
    <row r="14" spans="1:10" ht="14.5" x14ac:dyDescent="0.35">
      <c r="A14" s="12" t="s">
        <v>12</v>
      </c>
      <c r="B14" s="13"/>
      <c r="C14" s="13"/>
      <c r="D14" s="14"/>
      <c r="E14" s="14"/>
      <c r="F14" s="14"/>
      <c r="G14" s="15" t="s">
        <v>13</v>
      </c>
      <c r="H14" s="14"/>
      <c r="I14" s="119" t="s">
        <v>14</v>
      </c>
      <c r="J14" s="120"/>
    </row>
    <row r="15" spans="1:10" ht="14.5" x14ac:dyDescent="0.35">
      <c r="A15" s="121" t="s">
        <v>15</v>
      </c>
      <c r="B15" s="122"/>
      <c r="C15" s="122"/>
      <c r="D15" s="122"/>
      <c r="E15" s="122"/>
      <c r="F15" s="122"/>
      <c r="G15" s="123"/>
      <c r="H15" s="16" t="s">
        <v>16</v>
      </c>
      <c r="I15" s="17"/>
      <c r="J15" s="18"/>
    </row>
    <row r="16" spans="1:10" ht="14.5" x14ac:dyDescent="0.35">
      <c r="A16" s="19" t="s">
        <v>17</v>
      </c>
      <c r="B16" s="20"/>
      <c r="C16" s="20"/>
      <c r="D16" s="21"/>
      <c r="E16" s="22"/>
      <c r="F16" s="21"/>
      <c r="G16" s="23"/>
      <c r="H16" s="24" t="s">
        <v>18</v>
      </c>
      <c r="I16" s="25"/>
      <c r="J16" s="26" t="s">
        <v>19</v>
      </c>
    </row>
    <row r="17" spans="1:10" ht="14.5" x14ac:dyDescent="0.35">
      <c r="A17" s="19" t="s">
        <v>20</v>
      </c>
      <c r="B17" s="20"/>
      <c r="C17" s="20"/>
      <c r="D17" s="27"/>
      <c r="E17" s="22"/>
      <c r="F17" s="21"/>
      <c r="G17" s="23" t="s">
        <v>21</v>
      </c>
      <c r="H17" s="24" t="s">
        <v>22</v>
      </c>
      <c r="I17" s="25"/>
      <c r="J17" s="26" t="s">
        <v>23</v>
      </c>
    </row>
    <row r="18" spans="1:10" ht="14.5" x14ac:dyDescent="0.35">
      <c r="A18" s="19" t="s">
        <v>24</v>
      </c>
      <c r="B18" s="20"/>
      <c r="C18" s="20"/>
      <c r="D18" s="27"/>
      <c r="E18" s="22"/>
      <c r="F18" s="21"/>
      <c r="G18" s="28" t="s">
        <v>25</v>
      </c>
      <c r="H18" s="29" t="s">
        <v>26</v>
      </c>
      <c r="I18" s="25"/>
      <c r="J18" s="30"/>
    </row>
    <row r="19" spans="1:10" ht="14.5" x14ac:dyDescent="0.35">
      <c r="A19" s="19" t="s">
        <v>27</v>
      </c>
      <c r="B19" s="31"/>
      <c r="C19" s="31"/>
      <c r="D19" s="32"/>
      <c r="E19" s="32"/>
      <c r="F19" s="32"/>
      <c r="G19" s="23" t="s">
        <v>28</v>
      </c>
      <c r="H19" s="29" t="s">
        <v>29</v>
      </c>
      <c r="I19" s="25"/>
      <c r="J19" s="30"/>
    </row>
    <row r="20" spans="1:10" ht="15" thickBot="1" x14ac:dyDescent="0.4">
      <c r="A20" s="33"/>
      <c r="B20" s="34"/>
      <c r="C20" s="34"/>
      <c r="D20" s="35"/>
      <c r="E20" s="35"/>
      <c r="F20" s="35"/>
      <c r="G20" s="36"/>
      <c r="H20" s="37"/>
      <c r="I20" s="38"/>
      <c r="J20" s="39"/>
    </row>
    <row r="21" spans="1:10" ht="14" thickTop="1" thickBot="1" x14ac:dyDescent="0.4">
      <c r="A21" s="40"/>
      <c r="B21" s="41"/>
      <c r="C21" s="41"/>
      <c r="D21" s="42"/>
      <c r="E21" s="42"/>
      <c r="F21" s="42"/>
      <c r="G21" s="42"/>
      <c r="H21" s="42"/>
      <c r="I21" s="42"/>
      <c r="J21" s="43"/>
    </row>
    <row r="22" spans="1:10" s="50" customFormat="1" ht="38.25" customHeight="1" thickTop="1" thickBot="1" x14ac:dyDescent="0.4">
      <c r="A22" s="44" t="s">
        <v>30</v>
      </c>
      <c r="B22" s="45" t="s">
        <v>31</v>
      </c>
      <c r="C22" s="46" t="s">
        <v>32</v>
      </c>
      <c r="D22" s="46" t="s">
        <v>33</v>
      </c>
      <c r="E22" s="46" t="s">
        <v>34</v>
      </c>
      <c r="F22" s="46" t="s">
        <v>35</v>
      </c>
      <c r="G22" s="46" t="s">
        <v>36</v>
      </c>
      <c r="H22" s="47" t="s">
        <v>37</v>
      </c>
      <c r="I22" s="48" t="s">
        <v>38</v>
      </c>
      <c r="J22" s="49" t="s">
        <v>39</v>
      </c>
    </row>
    <row r="23" spans="1:10" s="60" customFormat="1" ht="21" customHeight="1" thickTop="1" x14ac:dyDescent="0.35">
      <c r="A23" s="51">
        <v>1</v>
      </c>
      <c r="B23" s="52">
        <v>139</v>
      </c>
      <c r="C23" s="53" t="str">
        <f>VLOOKUP(B23,[2]Список!$A$2:$F$455,2,0)</f>
        <v>101 425 957 41</v>
      </c>
      <c r="D23" s="54" t="str">
        <f>VLOOKUP(B23,[2]Список!$A$2:$F$455,3,0)</f>
        <v>МАШКОВА Полина Михайловна</v>
      </c>
      <c r="E23" s="55">
        <f>VLOOKUP(B23,[2]Список!$A$2:$F$455,4,0)</f>
        <v>40163</v>
      </c>
      <c r="F23" s="53" t="str">
        <f>VLOOKUP(B23,[2]Список!$A$2:$F$455,5,0)</f>
        <v>КМС</v>
      </c>
      <c r="G23" s="56" t="str">
        <f>VLOOKUP(B23,[2]Список!$A$2:$F$455,6,0)</f>
        <v>Тульская область</v>
      </c>
      <c r="H23" s="57"/>
      <c r="I23" s="58"/>
      <c r="J23" s="59"/>
    </row>
    <row r="24" spans="1:10" s="60" customFormat="1" ht="21" customHeight="1" x14ac:dyDescent="0.35">
      <c r="A24" s="61">
        <v>2</v>
      </c>
      <c r="B24" s="62">
        <v>141</v>
      </c>
      <c r="C24" s="53" t="str">
        <f>VLOOKUP(B24,[2]Список!$A$2:$F$455,2,0)</f>
        <v>101 425 949 33</v>
      </c>
      <c r="D24" s="54" t="str">
        <f>VLOOKUP(B24,[2]Список!$A$2:$F$455,3,0)</f>
        <v>БОГНАТ Александра Александровна</v>
      </c>
      <c r="E24" s="55">
        <f>VLOOKUP(B24,[2]Список!$A$2:$F$455,4,0)</f>
        <v>39863</v>
      </c>
      <c r="F24" s="53" t="str">
        <f>VLOOKUP(B24,[2]Список!$A$2:$F$455,5,0)</f>
        <v>КМС</v>
      </c>
      <c r="G24" s="63" t="str">
        <f>VLOOKUP(B24,[2]Список!$A$2:$F$455,6,0)</f>
        <v>Тульская область</v>
      </c>
      <c r="H24" s="64"/>
      <c r="I24" s="58"/>
      <c r="J24" s="65"/>
    </row>
    <row r="25" spans="1:10" s="60" customFormat="1" ht="21" customHeight="1" x14ac:dyDescent="0.35">
      <c r="A25" s="61">
        <v>3</v>
      </c>
      <c r="B25" s="62">
        <v>146</v>
      </c>
      <c r="C25" s="53" t="str">
        <f>VLOOKUP(B25,[2]Список!$A$2:$F$455,2,0)</f>
        <v>101 326 372 75</v>
      </c>
      <c r="D25" s="54" t="str">
        <f>VLOOKUP(B25,[2]Список!$A$2:$F$455,3,0)</f>
        <v>САМОДЕЕНКО Дарья Сергеевна</v>
      </c>
      <c r="E25" s="55">
        <f>VLOOKUP(B25,[2]Список!$A$2:$F$455,4,0)</f>
        <v>40070</v>
      </c>
      <c r="F25" s="53" t="str">
        <f>VLOOKUP(B25,[2]Список!$A$2:$F$455,5,0)</f>
        <v>КМС</v>
      </c>
      <c r="G25" s="63" t="str">
        <f>VLOOKUP(B25,[2]Список!$A$2:$F$455,6,0)</f>
        <v>Иркутская область</v>
      </c>
      <c r="H25" s="64"/>
      <c r="I25" s="58"/>
      <c r="J25" s="65"/>
    </row>
    <row r="26" spans="1:10" s="60" customFormat="1" ht="21" customHeight="1" x14ac:dyDescent="0.35">
      <c r="A26" s="61">
        <v>4</v>
      </c>
      <c r="B26" s="62">
        <v>142</v>
      </c>
      <c r="C26" s="53" t="str">
        <f>VLOOKUP(B26,[2]Список!$A$2:$F$455,2,0)</f>
        <v>101 425 981 65</v>
      </c>
      <c r="D26" s="54" t="str">
        <f>VLOOKUP(B26,[2]Список!$A$2:$F$455,3,0)</f>
        <v>ЧЕРНОВА Екатерина Алексеевна</v>
      </c>
      <c r="E26" s="55">
        <f>VLOOKUP(B26,[2]Список!$A$2:$F$455,4,0)</f>
        <v>40253</v>
      </c>
      <c r="F26" s="53" t="str">
        <f>VLOOKUP(B26,[2]Список!$A$2:$F$455,5,0)</f>
        <v>КМС</v>
      </c>
      <c r="G26" s="63" t="str">
        <f>VLOOKUP(B26,[2]Список!$A$2:$F$455,6,0)</f>
        <v>Тульская область</v>
      </c>
      <c r="H26" s="64"/>
      <c r="I26" s="58"/>
      <c r="J26" s="65"/>
    </row>
    <row r="27" spans="1:10" s="60" customFormat="1" ht="21" customHeight="1" x14ac:dyDescent="0.35">
      <c r="A27" s="61">
        <v>5</v>
      </c>
      <c r="B27" s="62">
        <v>107</v>
      </c>
      <c r="C27" s="53" t="str">
        <f>VLOOKUP(B27,[2]Список!$A$2:$F$455,2,0)</f>
        <v>101 459 877 11</v>
      </c>
      <c r="D27" s="54" t="str">
        <f>VLOOKUP(B27,[2]Список!$A$2:$F$455,3,0)</f>
        <v>ЛЕПЕХА Диана Андреевна</v>
      </c>
      <c r="E27" s="55">
        <f>VLOOKUP(B27,[2]Список!$A$2:$F$455,4,0)</f>
        <v>40417</v>
      </c>
      <c r="F27" s="53" t="str">
        <f>VLOOKUP(B27,[2]Список!$A$2:$F$455,5,0)</f>
        <v>1 СР</v>
      </c>
      <c r="G27" s="63" t="str">
        <f>VLOOKUP(B27,[2]Список!$A$2:$F$455,6,0)</f>
        <v>Москва</v>
      </c>
      <c r="H27" s="64"/>
      <c r="I27" s="58"/>
      <c r="J27" s="65"/>
    </row>
    <row r="28" spans="1:10" s="60" customFormat="1" ht="21" customHeight="1" x14ac:dyDescent="0.35">
      <c r="A28" s="61">
        <v>6</v>
      </c>
      <c r="B28" s="62">
        <v>108</v>
      </c>
      <c r="C28" s="53" t="str">
        <f>VLOOKUP(B28,[2]Список!$A$2:$F$455,2,0)</f>
        <v>101 451 332 02</v>
      </c>
      <c r="D28" s="54" t="str">
        <f>VLOOKUP(B28,[2]Список!$A$2:$F$455,3,0)</f>
        <v>ИГНАТЬЕВА Анастасия Сергеевна</v>
      </c>
      <c r="E28" s="55">
        <f>VLOOKUP(B28,[2]Список!$A$2:$F$455,4,0)</f>
        <v>40264</v>
      </c>
      <c r="F28" s="53" t="str">
        <f>VLOOKUP(B28,[2]Список!$A$2:$F$455,5,0)</f>
        <v>1 СР</v>
      </c>
      <c r="G28" s="63" t="str">
        <f>VLOOKUP(B28,[2]Список!$A$2:$F$455,6,0)</f>
        <v>Москва</v>
      </c>
      <c r="H28" s="64"/>
      <c r="I28" s="58"/>
      <c r="J28" s="65"/>
    </row>
    <row r="29" spans="1:10" s="60" customFormat="1" ht="21" customHeight="1" x14ac:dyDescent="0.35">
      <c r="A29" s="61">
        <v>7</v>
      </c>
      <c r="B29" s="62">
        <v>163</v>
      </c>
      <c r="C29" s="53" t="str">
        <f>VLOOKUP(B29,[2]Список!$A$2:$F$455,2,0)</f>
        <v>101 326 796 14</v>
      </c>
      <c r="D29" s="54" t="str">
        <f>VLOOKUP(B29,[2]Список!$A$2:$F$455,3,0)</f>
        <v>ШАЙКИНА Вероника Андреевна</v>
      </c>
      <c r="E29" s="55">
        <f>VLOOKUP(B29,[2]Список!$A$2:$F$455,4,0)</f>
        <v>40357</v>
      </c>
      <c r="F29" s="53" t="str">
        <f>VLOOKUP(B29,[2]Список!$A$2:$F$455,5,0)</f>
        <v>1 СР</v>
      </c>
      <c r="G29" s="63" t="str">
        <f>VLOOKUP(B29,[2]Список!$A$2:$F$455,6,0)</f>
        <v>Санкт-Петербург</v>
      </c>
      <c r="H29" s="64"/>
      <c r="I29" s="58"/>
      <c r="J29" s="65"/>
    </row>
    <row r="30" spans="1:10" s="60" customFormat="1" ht="21" customHeight="1" x14ac:dyDescent="0.35">
      <c r="A30" s="61">
        <v>8</v>
      </c>
      <c r="B30" s="62">
        <v>103</v>
      </c>
      <c r="C30" s="53" t="str">
        <f>VLOOKUP(B30,[2]Список!$A$2:$F$455,2,0)</f>
        <v xml:space="preserve"> 101 403 161 40</v>
      </c>
      <c r="D30" s="54" t="str">
        <f>VLOOKUP(B30,[2]Список!$A$2:$F$455,3,0)</f>
        <v>КУТЮРИНА Виктория Владимировна</v>
      </c>
      <c r="E30" s="55">
        <f>VLOOKUP(B30,[2]Список!$A$2:$F$455,4,0)</f>
        <v>40244</v>
      </c>
      <c r="F30" s="53" t="str">
        <f>VLOOKUP(B30,[2]Список!$A$2:$F$455,5,0)</f>
        <v>КМС</v>
      </c>
      <c r="G30" s="63" t="str">
        <f>VLOOKUP(B30,[2]Список!$A$2:$F$455,6,0)</f>
        <v>Воронежская область</v>
      </c>
      <c r="H30" s="64"/>
      <c r="I30" s="58"/>
      <c r="J30" s="65"/>
    </row>
    <row r="31" spans="1:10" s="60" customFormat="1" ht="21" customHeight="1" x14ac:dyDescent="0.35">
      <c r="A31" s="61">
        <v>9</v>
      </c>
      <c r="B31" s="62">
        <v>119</v>
      </c>
      <c r="C31" s="53" t="str">
        <f>VLOOKUP(B31,[2]Список!$A$2:$F$455,2,0)</f>
        <v>101 338 691 75</v>
      </c>
      <c r="D31" s="54" t="str">
        <f>VLOOKUP(B31,[2]Список!$A$2:$F$455,3,0)</f>
        <v>ПЕРЕПЕЧИНА Евгения Витальевна</v>
      </c>
      <c r="E31" s="55">
        <f>VLOOKUP(B31,[2]Список!$A$2:$F$455,4,0)</f>
        <v>40396</v>
      </c>
      <c r="F31" s="53" t="str">
        <f>VLOOKUP(B31,[2]Список!$A$2:$F$455,5,0)</f>
        <v>1 СР</v>
      </c>
      <c r="G31" s="63" t="str">
        <f>VLOOKUP(B31,[2]Список!$A$2:$F$455,6,0)</f>
        <v>Омская область</v>
      </c>
      <c r="H31" s="64"/>
      <c r="I31" s="58"/>
      <c r="J31" s="65"/>
    </row>
    <row r="32" spans="1:10" s="67" customFormat="1" ht="21" customHeight="1" x14ac:dyDescent="0.35">
      <c r="A32" s="61">
        <v>10</v>
      </c>
      <c r="B32" s="62">
        <v>147</v>
      </c>
      <c r="C32" s="53" t="str">
        <f>VLOOKUP(B32,[2]Список!$A$2:$F$455,2,0)</f>
        <v>101 406 976 72</v>
      </c>
      <c r="D32" s="54" t="str">
        <f>VLOOKUP(B32,[2]Список!$A$2:$F$455,3,0)</f>
        <v>ХАЛАИМОВА Ирина Дмитриевна</v>
      </c>
      <c r="E32" s="55">
        <f>VLOOKUP(B32,[2]Список!$A$2:$F$455,4,0)</f>
        <v>40036</v>
      </c>
      <c r="F32" s="53" t="str">
        <f>VLOOKUP(B32,[2]Список!$A$2:$F$455,5,0)</f>
        <v>КМС</v>
      </c>
      <c r="G32" s="63" t="str">
        <f>VLOOKUP(B32,[2]Список!$A$2:$F$455,6,0)</f>
        <v>Иркутская область</v>
      </c>
      <c r="H32" s="64"/>
      <c r="I32" s="66"/>
      <c r="J32" s="65"/>
    </row>
    <row r="33" spans="1:10" s="60" customFormat="1" ht="21" customHeight="1" x14ac:dyDescent="0.35">
      <c r="A33" s="61">
        <v>11</v>
      </c>
      <c r="B33" s="68">
        <v>116</v>
      </c>
      <c r="C33" s="53" t="str">
        <f>VLOOKUP(B33,[2]Список!$A$2:$F$455,2,0)</f>
        <v>101 338 700 84</v>
      </c>
      <c r="D33" s="54" t="str">
        <f>VLOOKUP(B33,[2]Список!$A$2:$F$455,3,0)</f>
        <v>СТЕПАНОВА Злата Сергеевна</v>
      </c>
      <c r="E33" s="55">
        <f>VLOOKUP(B33,[2]Список!$A$2:$F$455,4,0)</f>
        <v>40430</v>
      </c>
      <c r="F33" s="53" t="str">
        <f>VLOOKUP(B33,[2]Список!$A$2:$F$455,5,0)</f>
        <v>1 СР</v>
      </c>
      <c r="G33" s="63" t="str">
        <f>VLOOKUP(B33,[2]Список!$A$2:$F$455,6,0)</f>
        <v>Омская область</v>
      </c>
      <c r="H33" s="69"/>
      <c r="I33" s="70"/>
      <c r="J33" s="71"/>
    </row>
    <row r="34" spans="1:10" s="60" customFormat="1" ht="21" customHeight="1" x14ac:dyDescent="0.35">
      <c r="A34" s="61">
        <v>12</v>
      </c>
      <c r="B34" s="62">
        <v>138</v>
      </c>
      <c r="C34" s="53" t="str">
        <f>VLOOKUP(B34,[2]Список!$A$2:$F$455,2,0)</f>
        <v>101 425 967 51</v>
      </c>
      <c r="D34" s="54" t="str">
        <f>VLOOKUP(B34,[2]Список!$A$2:$F$455,3,0)</f>
        <v>БОЛЯСОВА Дарья Сергеевна</v>
      </c>
      <c r="E34" s="55">
        <f>VLOOKUP(B34,[2]Список!$A$2:$F$455,4,0)</f>
        <v>39895</v>
      </c>
      <c r="F34" s="53" t="str">
        <f>VLOOKUP(B34,[2]Список!$A$2:$F$455,5,0)</f>
        <v>КМС</v>
      </c>
      <c r="G34" s="63" t="str">
        <f>VLOOKUP(B34,[2]Список!$A$2:$F$455,6,0)</f>
        <v>Тульская область</v>
      </c>
      <c r="H34" s="64"/>
      <c r="I34" s="66"/>
      <c r="J34" s="65"/>
    </row>
    <row r="35" spans="1:10" s="60" customFormat="1" ht="21" customHeight="1" x14ac:dyDescent="0.35">
      <c r="A35" s="61">
        <v>13</v>
      </c>
      <c r="B35" s="62">
        <v>115</v>
      </c>
      <c r="C35" s="53" t="str">
        <f>VLOOKUP(B35,[2]Список!$A$2:$F$455,2,0)</f>
        <v>101 513 438 28</v>
      </c>
      <c r="D35" s="54" t="str">
        <f>VLOOKUP(B35,[2]Список!$A$2:$F$455,3,0)</f>
        <v>ПАНТЕЕВА Софья Александровна</v>
      </c>
      <c r="E35" s="55">
        <f>VLOOKUP(B35,[2]Список!$A$2:$F$455,4,0)</f>
        <v>40714</v>
      </c>
      <c r="F35" s="53" t="str">
        <f>VLOOKUP(B35,[2]Список!$A$2:$F$455,5,0)</f>
        <v>2 СР</v>
      </c>
      <c r="G35" s="63" t="str">
        <f>VLOOKUP(B35,[2]Список!$A$2:$F$455,6,0)</f>
        <v>Московская область</v>
      </c>
      <c r="H35" s="64"/>
      <c r="I35" s="66"/>
      <c r="J35" s="65"/>
    </row>
    <row r="36" spans="1:10" s="60" customFormat="1" ht="21" customHeight="1" x14ac:dyDescent="0.35">
      <c r="A36" s="61">
        <v>14</v>
      </c>
      <c r="B36" s="62">
        <v>118</v>
      </c>
      <c r="C36" s="53" t="str">
        <f>VLOOKUP(B36,[2]Список!$A$2:$F$455,2,0)</f>
        <v>101 385 742 81</v>
      </c>
      <c r="D36" s="54" t="str">
        <f>VLOOKUP(B36,[2]Список!$A$2:$F$455,3,0)</f>
        <v>БОБРОВНИКОВА Анна Андреевна</v>
      </c>
      <c r="E36" s="55">
        <f>VLOOKUP(B36,[2]Список!$A$2:$F$455,4,0)</f>
        <v>41218</v>
      </c>
      <c r="F36" s="53" t="str">
        <f>VLOOKUP(B36,[2]Список!$A$2:$F$455,5,0)</f>
        <v>2 СР</v>
      </c>
      <c r="G36" s="63" t="str">
        <f>VLOOKUP(B36,[2]Список!$A$2:$F$455,6,0)</f>
        <v>Омская область</v>
      </c>
      <c r="H36" s="64"/>
      <c r="I36" s="66"/>
      <c r="J36" s="65"/>
    </row>
    <row r="37" spans="1:10" s="60" customFormat="1" ht="21" customHeight="1" x14ac:dyDescent="0.35">
      <c r="A37" s="61">
        <v>15</v>
      </c>
      <c r="B37" s="62">
        <v>102</v>
      </c>
      <c r="C37" s="53" t="str">
        <f>VLOOKUP(B37,[2]Список!$A$2:$F$455,2,0)</f>
        <v>101 425 072 29</v>
      </c>
      <c r="D37" s="54" t="str">
        <f>VLOOKUP(B37,[2]Список!$A$2:$F$455,3,0)</f>
        <v xml:space="preserve">СУХАРЕВА Александра Александровна </v>
      </c>
      <c r="E37" s="55">
        <f>VLOOKUP(B37,[2]Список!$A$2:$F$455,4,0)</f>
        <v>40249</v>
      </c>
      <c r="F37" s="53" t="str">
        <f>VLOOKUP(B37,[2]Список!$A$2:$F$455,5,0)</f>
        <v>КМС</v>
      </c>
      <c r="G37" s="63" t="str">
        <f>VLOOKUP(B37,[2]Список!$A$2:$F$455,6,0)</f>
        <v>Воронежская область</v>
      </c>
      <c r="H37" s="64"/>
      <c r="I37" s="66"/>
      <c r="J37" s="65"/>
    </row>
    <row r="38" spans="1:10" s="60" customFormat="1" ht="21" customHeight="1" x14ac:dyDescent="0.35">
      <c r="A38" s="61">
        <v>16</v>
      </c>
      <c r="B38" s="62">
        <v>117</v>
      </c>
      <c r="C38" s="53" t="str">
        <f>VLOOKUP(B38,[2]Список!$A$2:$F$455,2,0)</f>
        <v>101 391 092 96</v>
      </c>
      <c r="D38" s="54" t="str">
        <f>VLOOKUP(B38,[2]Список!$A$2:$F$455,3,0)</f>
        <v>КЛОЧКО Алина Валерьевна</v>
      </c>
      <c r="E38" s="55">
        <f>VLOOKUP(B38,[2]Список!$A$2:$F$455,4,0)</f>
        <v>40765</v>
      </c>
      <c r="F38" s="53" t="str">
        <f>VLOOKUP(B38,[2]Список!$A$2:$F$455,5,0)</f>
        <v>1 СР</v>
      </c>
      <c r="G38" s="63" t="str">
        <f>VLOOKUP(B38,[2]Список!$A$2:$F$455,6,0)</f>
        <v>Омская область</v>
      </c>
      <c r="H38" s="64"/>
      <c r="I38" s="66"/>
      <c r="J38" s="65"/>
    </row>
    <row r="39" spans="1:10" s="60" customFormat="1" ht="21" customHeight="1" x14ac:dyDescent="0.35">
      <c r="A39" s="61">
        <v>17</v>
      </c>
      <c r="B39" s="72">
        <v>100</v>
      </c>
      <c r="C39" s="53" t="str">
        <f>VLOOKUP(B39,[2]Список!$A$2:$F$455,2,0)</f>
        <v>101 374 566 60</v>
      </c>
      <c r="D39" s="54" t="str">
        <f>VLOOKUP(B39,[2]Список!$A$2:$F$455,3,0)</f>
        <v xml:space="preserve">АСТАФУРОВА Полина Дмитриевна </v>
      </c>
      <c r="E39" s="55">
        <f>VLOOKUP(B39,[2]Список!$A$2:$F$455,4,0)</f>
        <v>40115</v>
      </c>
      <c r="F39" s="53" t="str">
        <f>VLOOKUP(B39,[2]Список!$A$2:$F$455,5,0)</f>
        <v>КМС</v>
      </c>
      <c r="G39" s="63" t="str">
        <f>VLOOKUP(B39,[2]Список!$A$2:$F$455,6,0)</f>
        <v>Воронежская область</v>
      </c>
      <c r="H39" s="64"/>
      <c r="I39" s="66"/>
      <c r="J39" s="65"/>
    </row>
    <row r="40" spans="1:10" s="60" customFormat="1" ht="21" customHeight="1" x14ac:dyDescent="0.35">
      <c r="A40" s="61">
        <v>18</v>
      </c>
      <c r="B40" s="72">
        <v>145</v>
      </c>
      <c r="C40" s="53" t="str">
        <f>VLOOKUP(B40,[2]Список!$A$2:$F$455,2,0)</f>
        <v>101 326 079 73</v>
      </c>
      <c r="D40" s="54" t="str">
        <f>VLOOKUP(B40,[2]Список!$A$2:$F$455,3,0)</f>
        <v>БЕЛЬКОВА Яна Александровна</v>
      </c>
      <c r="E40" s="55">
        <f>VLOOKUP(B40,[2]Список!$A$2:$F$455,4,0)</f>
        <v>40063</v>
      </c>
      <c r="F40" s="53" t="str">
        <f>VLOOKUP(B40,[2]Список!$A$2:$F$455,5,0)</f>
        <v>КМС</v>
      </c>
      <c r="G40" s="63" t="str">
        <f>VLOOKUP(B40,[2]Список!$A$2:$F$455,6,0)</f>
        <v>Иркутская область</v>
      </c>
      <c r="H40" s="64"/>
      <c r="I40" s="66"/>
      <c r="J40" s="65"/>
    </row>
    <row r="41" spans="1:10" s="60" customFormat="1" ht="21" customHeight="1" x14ac:dyDescent="0.35">
      <c r="A41" s="61">
        <v>19</v>
      </c>
      <c r="B41" s="72">
        <v>110</v>
      </c>
      <c r="C41" s="53" t="str">
        <f>VLOOKUP(B41,[2]Список!$A$2:$F$455,2,0)</f>
        <v>101 450 856 11</v>
      </c>
      <c r="D41" s="54" t="str">
        <f>VLOOKUP(B41,[2]Список!$A$2:$F$455,3,0)</f>
        <v>АНДРЮШИНА Маргарита Руслановна</v>
      </c>
      <c r="E41" s="55">
        <f>VLOOKUP(B41,[2]Список!$A$2:$F$455,4,0)</f>
        <v>40472</v>
      </c>
      <c r="F41" s="53" t="str">
        <f>VLOOKUP(B41,[2]Список!$A$2:$F$455,5,0)</f>
        <v>1 СР</v>
      </c>
      <c r="G41" s="63" t="str">
        <f>VLOOKUP(B41,[2]Список!$A$2:$F$455,6,0)</f>
        <v>Москва</v>
      </c>
      <c r="H41" s="64"/>
      <c r="I41" s="66"/>
      <c r="J41" s="65"/>
    </row>
    <row r="42" spans="1:10" s="60" customFormat="1" ht="21" customHeight="1" x14ac:dyDescent="0.35">
      <c r="A42" s="61">
        <v>20</v>
      </c>
      <c r="B42" s="72">
        <v>104</v>
      </c>
      <c r="C42" s="53" t="str">
        <f>VLOOKUP(B42,[2]Список!$A$2:$F$455,2,0)</f>
        <v xml:space="preserve"> 101 614 709 31</v>
      </c>
      <c r="D42" s="54" t="str">
        <f>VLOOKUP(B42,[2]Список!$A$2:$F$455,3,0)</f>
        <v>СЕНИК Александра Сергеевна</v>
      </c>
      <c r="E42" s="55">
        <f>VLOOKUP(B42,[2]Список!$A$2:$F$455,4,0)</f>
        <v>40283</v>
      </c>
      <c r="F42" s="53" t="str">
        <f>VLOOKUP(B42,[2]Список!$A$2:$F$455,5,0)</f>
        <v>2 СР</v>
      </c>
      <c r="G42" s="63" t="str">
        <f>VLOOKUP(B42,[2]Список!$A$2:$F$455,6,0)</f>
        <v>Воронежская область</v>
      </c>
      <c r="H42" s="64"/>
      <c r="I42" s="66"/>
      <c r="J42" s="65"/>
    </row>
    <row r="43" spans="1:10" s="60" customFormat="1" ht="21" customHeight="1" x14ac:dyDescent="0.35">
      <c r="A43" s="61">
        <v>21</v>
      </c>
      <c r="B43" s="72">
        <v>149</v>
      </c>
      <c r="C43" s="53" t="str">
        <f>VLOOKUP(B43,[2]Список!$A$2:$F$455,2,0)</f>
        <v>101 415 761 30</v>
      </c>
      <c r="D43" s="54" t="str">
        <f>VLOOKUP(B43,[2]Список!$A$2:$F$455,3,0)</f>
        <v>КУРАМШИНА Екатерина Сергеевна</v>
      </c>
      <c r="E43" s="55">
        <f>VLOOKUP(B43,[2]Список!$A$2:$F$455,4,0)</f>
        <v>40034</v>
      </c>
      <c r="F43" s="53" t="str">
        <f>VLOOKUP(B43,[2]Список!$A$2:$F$455,5,0)</f>
        <v>КМС</v>
      </c>
      <c r="G43" s="63" t="str">
        <f>VLOOKUP(B43,[2]Список!$A$2:$F$455,6,0)</f>
        <v>Пензенская область</v>
      </c>
      <c r="H43" s="64"/>
      <c r="I43" s="66"/>
      <c r="J43" s="65"/>
    </row>
    <row r="44" spans="1:10" s="60" customFormat="1" ht="21" customHeight="1" x14ac:dyDescent="0.35">
      <c r="A44" s="61">
        <v>22</v>
      </c>
      <c r="B44" s="72">
        <v>151</v>
      </c>
      <c r="C44" s="53" t="str">
        <f>VLOOKUP(B44,[2]Список!$A$2:$F$455,2,0)</f>
        <v>101 493 403 72</v>
      </c>
      <c r="D44" s="54" t="str">
        <f>VLOOKUP(B44,[2]Список!$A$2:$F$455,3,0)</f>
        <v>ФРОЛОВА Полина Артемовна</v>
      </c>
      <c r="E44" s="55">
        <f>VLOOKUP(B44,[2]Список!$A$2:$F$455,4,0)</f>
        <v>40919</v>
      </c>
      <c r="F44" s="53" t="str">
        <f>VLOOKUP(B44,[2]Список!$A$2:$F$455,5,0)</f>
        <v>3 СР</v>
      </c>
      <c r="G44" s="63" t="str">
        <f>VLOOKUP(B44,[2]Список!$A$2:$F$455,6,0)</f>
        <v>Пензенская область</v>
      </c>
      <c r="H44" s="64"/>
      <c r="I44" s="66"/>
      <c r="J44" s="65"/>
    </row>
    <row r="45" spans="1:10" s="60" customFormat="1" ht="21" customHeight="1" x14ac:dyDescent="0.35">
      <c r="A45" s="61">
        <v>23</v>
      </c>
      <c r="B45" s="72">
        <v>150</v>
      </c>
      <c r="C45" s="53" t="str">
        <f>VLOOKUP(B45,[2]Список!$A$2:$F$455,2,0)</f>
        <v>101 493 402 71</v>
      </c>
      <c r="D45" s="54" t="str">
        <f>VLOOKUP(B45,[2]Список!$A$2:$F$455,3,0)</f>
        <v>ШЕБУРОВА Ульяна Борисовна</v>
      </c>
      <c r="E45" s="55">
        <f>VLOOKUP(B45,[2]Список!$A$2:$F$455,4,0)</f>
        <v>40919</v>
      </c>
      <c r="F45" s="53" t="str">
        <f>VLOOKUP(B45,[2]Список!$A$2:$F$455,5,0)</f>
        <v>3 СР</v>
      </c>
      <c r="G45" s="63" t="str">
        <f>VLOOKUP(B45,[2]Список!$A$2:$F$455,6,0)</f>
        <v>Пензенская область</v>
      </c>
      <c r="H45" s="64"/>
      <c r="I45" s="66"/>
      <c r="J45" s="65"/>
    </row>
    <row r="46" spans="1:10" s="60" customFormat="1" ht="21" customHeight="1" x14ac:dyDescent="0.35">
      <c r="A46" s="61">
        <v>24</v>
      </c>
      <c r="B46" s="72">
        <v>101</v>
      </c>
      <c r="C46" s="53" t="str">
        <f>VLOOKUP(B46,[2]Список!$A$2:$F$455,2,0)</f>
        <v>101 309 962 58</v>
      </c>
      <c r="D46" s="54" t="str">
        <f>VLOOKUP(B46,[2]Список!$A$2:$F$455,3,0)</f>
        <v>ЗАКАЗОВА Анастасия Александровна</v>
      </c>
      <c r="E46" s="55">
        <f>VLOOKUP(B46,[2]Список!$A$2:$F$455,4,0)</f>
        <v>39890</v>
      </c>
      <c r="F46" s="53" t="str">
        <f>VLOOKUP(B46,[2]Список!$A$2:$F$455,5,0)</f>
        <v>КМС</v>
      </c>
      <c r="G46" s="63" t="str">
        <f>VLOOKUP(B46,[2]Список!$A$2:$F$455,6,0)</f>
        <v>Воронежская область</v>
      </c>
      <c r="H46" s="64"/>
      <c r="I46" s="66"/>
      <c r="J46" s="65"/>
    </row>
    <row r="47" spans="1:10" s="82" customFormat="1" ht="21" customHeight="1" thickBot="1" x14ac:dyDescent="0.4">
      <c r="A47" s="73">
        <v>25</v>
      </c>
      <c r="B47" s="74">
        <v>105</v>
      </c>
      <c r="C47" s="75" t="str">
        <f>VLOOKUP(B47,[2]Список!$A$2:$F$455,2,0)</f>
        <v>101 446 177 85</v>
      </c>
      <c r="D47" s="76" t="str">
        <f>VLOOKUP(B47,[2]Список!$A$2:$F$455,3,0)</f>
        <v xml:space="preserve">КОЗЛОВА Юлия Николаевна </v>
      </c>
      <c r="E47" s="77">
        <f>VLOOKUP(B47,[2]Список!$A$2:$F$455,4,0)</f>
        <v>40399</v>
      </c>
      <c r="F47" s="75" t="str">
        <f>VLOOKUP(B47,[2]Список!$A$2:$F$455,5,0)</f>
        <v>2 СР</v>
      </c>
      <c r="G47" s="78" t="str">
        <f>VLOOKUP(B47,[2]Список!$A$2:$F$455,6,0)</f>
        <v>Воронежская область</v>
      </c>
      <c r="H47" s="79"/>
      <c r="I47" s="80"/>
      <c r="J47" s="81"/>
    </row>
    <row r="48" spans="1:10" ht="16" thickTop="1" x14ac:dyDescent="0.3">
      <c r="A48" s="83"/>
      <c r="B48" s="84"/>
      <c r="C48" s="84"/>
      <c r="D48" s="85"/>
      <c r="E48" s="86"/>
      <c r="F48" s="87"/>
      <c r="G48" s="86"/>
      <c r="H48" s="88"/>
      <c r="I48" s="89"/>
      <c r="J48" s="90"/>
    </row>
    <row r="49" spans="1:14" ht="15.5" x14ac:dyDescent="0.35">
      <c r="A49" s="91"/>
      <c r="B49" s="84"/>
      <c r="C49" s="84"/>
      <c r="D49" s="85"/>
      <c r="E49" s="86"/>
      <c r="F49" s="87"/>
      <c r="G49" s="86"/>
      <c r="H49" s="88"/>
      <c r="I49" s="89"/>
      <c r="J49" s="90"/>
    </row>
    <row r="50" spans="1:14" ht="14.5" x14ac:dyDescent="0.35">
      <c r="A50" s="124" t="s">
        <v>40</v>
      </c>
      <c r="B50" s="125"/>
      <c r="C50" s="125"/>
      <c r="D50" s="125"/>
      <c r="E50" s="125"/>
      <c r="F50" s="125"/>
      <c r="G50" s="125" t="s">
        <v>41</v>
      </c>
      <c r="H50" s="125"/>
      <c r="I50" s="125"/>
      <c r="J50" s="126"/>
    </row>
    <row r="51" spans="1:14" ht="14.5" x14ac:dyDescent="0.35">
      <c r="A51" s="92" t="s">
        <v>42</v>
      </c>
      <c r="B51" s="93"/>
      <c r="C51" s="93"/>
      <c r="D51" s="93"/>
      <c r="E51" s="93"/>
      <c r="F51" s="93"/>
      <c r="G51" s="94" t="s">
        <v>43</v>
      </c>
      <c r="H51" s="95">
        <v>7</v>
      </c>
      <c r="I51" s="96" t="s">
        <v>44</v>
      </c>
      <c r="J51" s="97">
        <f>COUNTIF(F23:F47,"ЗМС")</f>
        <v>0</v>
      </c>
    </row>
    <row r="52" spans="1:14" ht="14.5" x14ac:dyDescent="0.35">
      <c r="A52" s="92" t="s">
        <v>45</v>
      </c>
      <c r="B52" s="98"/>
      <c r="C52" s="98"/>
      <c r="D52" s="98"/>
      <c r="E52" s="98"/>
      <c r="F52" s="98"/>
      <c r="G52" s="94" t="s">
        <v>46</v>
      </c>
      <c r="H52" s="99">
        <v>25</v>
      </c>
      <c r="I52" s="96" t="s">
        <v>47</v>
      </c>
      <c r="J52" s="97">
        <f>COUNTIF(F23:F47,"МСМК")</f>
        <v>0</v>
      </c>
    </row>
    <row r="53" spans="1:14" ht="14.5" x14ac:dyDescent="0.35">
      <c r="A53" s="92"/>
      <c r="B53" s="98"/>
      <c r="C53" s="98"/>
      <c r="D53" s="98"/>
      <c r="E53" s="98"/>
      <c r="F53" s="98"/>
      <c r="G53" s="94" t="s">
        <v>48</v>
      </c>
      <c r="H53" s="99">
        <v>25</v>
      </c>
      <c r="I53" s="96" t="s">
        <v>49</v>
      </c>
      <c r="J53" s="97">
        <f>COUNTIF(F23:F47,"МС")</f>
        <v>0</v>
      </c>
    </row>
    <row r="54" spans="1:14" ht="14.5" x14ac:dyDescent="0.35">
      <c r="A54" s="92"/>
      <c r="B54" s="98"/>
      <c r="C54" s="98"/>
      <c r="D54" s="98"/>
      <c r="E54" s="98"/>
      <c r="F54" s="98"/>
      <c r="G54" s="94" t="s">
        <v>50</v>
      </c>
      <c r="H54" s="99">
        <v>25</v>
      </c>
      <c r="I54" s="96" t="s">
        <v>51</v>
      </c>
      <c r="J54" s="97">
        <f>COUNTIF(F23:F47,"КМС")</f>
        <v>12</v>
      </c>
    </row>
    <row r="55" spans="1:14" ht="14.5" x14ac:dyDescent="0.35">
      <c r="A55" s="92"/>
      <c r="B55" s="98"/>
      <c r="C55" s="98"/>
      <c r="D55" s="98"/>
      <c r="E55" s="98"/>
      <c r="F55" s="98"/>
      <c r="G55" s="94" t="s">
        <v>52</v>
      </c>
      <c r="H55" s="99">
        <f>COUNTIF(A14:A47,"НФ")</f>
        <v>0</v>
      </c>
      <c r="I55" s="96" t="s">
        <v>53</v>
      </c>
      <c r="J55" s="97">
        <f>COUNTIF(F23:F47,"1 СР")</f>
        <v>7</v>
      </c>
    </row>
    <row r="56" spans="1:14" ht="14.5" x14ac:dyDescent="0.35">
      <c r="A56" s="100"/>
      <c r="B56" s="93"/>
      <c r="C56" s="93"/>
      <c r="D56" s="93"/>
      <c r="E56" s="93"/>
      <c r="F56" s="93"/>
      <c r="G56" s="94" t="s">
        <v>54</v>
      </c>
      <c r="H56" s="99">
        <f>COUNTIF(A14:A47,"НФ")</f>
        <v>0</v>
      </c>
      <c r="I56" s="96" t="s">
        <v>55</v>
      </c>
      <c r="J56" s="97">
        <f>COUNTIF(F23:F47,"2 СР")</f>
        <v>4</v>
      </c>
    </row>
    <row r="57" spans="1:14" ht="13.5" customHeight="1" x14ac:dyDescent="0.35">
      <c r="A57" s="100"/>
      <c r="B57" s="98"/>
      <c r="C57" s="98"/>
      <c r="D57" s="98"/>
      <c r="E57" s="98"/>
      <c r="F57" s="98"/>
      <c r="G57" s="94" t="s">
        <v>56</v>
      </c>
      <c r="H57" s="99">
        <f>COUNTIF(A14:A47,"НФ")</f>
        <v>0</v>
      </c>
      <c r="I57" s="96" t="s">
        <v>57</v>
      </c>
      <c r="J57" s="97">
        <f>COUNTIF(F23:F47,"3 СР")</f>
        <v>2</v>
      </c>
    </row>
    <row r="58" spans="1:14" ht="7" customHeight="1" x14ac:dyDescent="0.35">
      <c r="A58" s="92"/>
      <c r="B58" s="1"/>
      <c r="C58" s="1"/>
      <c r="F58" s="101"/>
      <c r="G58" s="101"/>
      <c r="H58" s="101"/>
      <c r="I58" s="101"/>
      <c r="J58" s="6"/>
      <c r="K58" s="101"/>
      <c r="L58" s="101"/>
      <c r="M58" s="101"/>
      <c r="N58" s="6"/>
    </row>
    <row r="59" spans="1:14" ht="16" thickBot="1" x14ac:dyDescent="0.4">
      <c r="A59" s="127"/>
      <c r="B59" s="128"/>
      <c r="C59" s="128"/>
      <c r="D59" s="128" t="str">
        <f>A17</f>
        <v>ГЛАВНЫЙ СУДЬЯ:</v>
      </c>
      <c r="E59" s="128"/>
      <c r="F59" s="128" t="str">
        <f>A18</f>
        <v>ГЛАВНЫЙ СЕКРЕТАРЬ:</v>
      </c>
      <c r="G59" s="128"/>
      <c r="H59" s="128" t="str">
        <f>A19</f>
        <v>СУДЬЯ НА ФИНИШЕ:</v>
      </c>
      <c r="I59" s="128"/>
      <c r="J59" s="129"/>
      <c r="K59" s="102"/>
      <c r="L59" s="102"/>
      <c r="M59" s="102"/>
      <c r="N59" s="103"/>
    </row>
    <row r="60" spans="1:14" ht="13.5" thickTop="1" x14ac:dyDescent="0.35">
      <c r="A60" s="92"/>
      <c r="J60" s="105"/>
    </row>
    <row r="61" spans="1:14" x14ac:dyDescent="0.35">
      <c r="A61" s="92"/>
      <c r="J61" s="105"/>
    </row>
    <row r="62" spans="1:14" x14ac:dyDescent="0.35">
      <c r="A62" s="92"/>
      <c r="J62" s="105"/>
    </row>
    <row r="63" spans="1:14" x14ac:dyDescent="0.35">
      <c r="A63" s="92"/>
      <c r="J63" s="105"/>
    </row>
    <row r="64" spans="1:14" x14ac:dyDescent="0.35">
      <c r="A64" s="92"/>
      <c r="J64" s="105"/>
    </row>
    <row r="65" spans="1:10" x14ac:dyDescent="0.35">
      <c r="A65" s="92"/>
      <c r="F65" s="115"/>
      <c r="G65" s="115"/>
      <c r="H65" s="115"/>
      <c r="I65" s="115"/>
      <c r="J65" s="116"/>
    </row>
    <row r="66" spans="1:10" ht="16" thickBot="1" x14ac:dyDescent="0.4">
      <c r="A66" s="117"/>
      <c r="B66" s="114"/>
      <c r="C66" s="114"/>
      <c r="D66" s="114" t="str">
        <f>G17</f>
        <v xml:space="preserve">СТАРЧЕНКОВ С.А. (ВК, г. ОМСК) </v>
      </c>
      <c r="E66" s="114"/>
      <c r="F66" s="114" t="str">
        <f>G18</f>
        <v>СЛАБКОВСКАЯ В.Н. ( ВК, г. ОМСК)</v>
      </c>
      <c r="G66" s="114"/>
      <c r="H66" s="114" t="str">
        <f>G19</f>
        <v>БЕЛОБОРОДОВА О.В. (ВК, г.МОСКВА)</v>
      </c>
      <c r="I66" s="114"/>
      <c r="J66" s="118"/>
    </row>
    <row r="67" spans="1:10" ht="13.5" thickTop="1" x14ac:dyDescent="0.35">
      <c r="F67" s="104"/>
      <c r="G67" s="104"/>
      <c r="H67" s="104"/>
      <c r="I67" s="104"/>
    </row>
    <row r="68" spans="1:10" x14ac:dyDescent="0.35">
      <c r="F68" s="104"/>
      <c r="G68" s="104"/>
      <c r="H68" s="104"/>
      <c r="I68" s="104"/>
    </row>
    <row r="69" spans="1:10" x14ac:dyDescent="0.35">
      <c r="F69" s="104"/>
      <c r="G69" s="104"/>
      <c r="H69" s="104"/>
      <c r="I69" s="104"/>
    </row>
    <row r="70" spans="1:10" x14ac:dyDescent="0.35">
      <c r="F70" s="104"/>
      <c r="G70" s="104"/>
      <c r="H70" s="104"/>
      <c r="I70" s="104"/>
    </row>
    <row r="71" spans="1:10" x14ac:dyDescent="0.35">
      <c r="F71" s="104"/>
      <c r="G71" s="104"/>
      <c r="H71" s="104"/>
      <c r="I71" s="104"/>
    </row>
    <row r="72" spans="1:10" x14ac:dyDescent="0.35">
      <c r="F72" s="104"/>
      <c r="G72" s="104"/>
      <c r="H72" s="104"/>
      <c r="I72" s="104"/>
    </row>
    <row r="73" spans="1:10" x14ac:dyDescent="0.35">
      <c r="F73" s="104"/>
      <c r="G73" s="104"/>
      <c r="H73" s="104"/>
      <c r="I73" s="104"/>
    </row>
    <row r="74" spans="1:10" x14ac:dyDescent="0.35">
      <c r="F74" s="104"/>
      <c r="G74" s="104"/>
      <c r="H74" s="104"/>
      <c r="I74" s="104"/>
    </row>
    <row r="75" spans="1:10" x14ac:dyDescent="0.35">
      <c r="F75" s="104"/>
      <c r="G75" s="104"/>
      <c r="H75" s="104"/>
      <c r="I75" s="104"/>
    </row>
    <row r="76" spans="1:10" x14ac:dyDescent="0.35">
      <c r="F76" s="104"/>
      <c r="G76" s="104"/>
      <c r="H76" s="104"/>
      <c r="I76" s="104"/>
    </row>
    <row r="77" spans="1:10" x14ac:dyDescent="0.35">
      <c r="F77" s="104"/>
      <c r="G77" s="104"/>
      <c r="H77" s="104"/>
      <c r="I77" s="104"/>
    </row>
    <row r="78" spans="1:10" x14ac:dyDescent="0.35">
      <c r="F78" s="104"/>
      <c r="G78" s="104"/>
      <c r="H78" s="104"/>
      <c r="I78" s="104"/>
    </row>
    <row r="79" spans="1:10" x14ac:dyDescent="0.35">
      <c r="F79" s="104"/>
      <c r="G79" s="104"/>
      <c r="H79" s="104"/>
      <c r="I79" s="104"/>
    </row>
    <row r="80" spans="1:10" x14ac:dyDescent="0.35">
      <c r="F80" s="104"/>
      <c r="G80" s="104"/>
      <c r="H80" s="104"/>
      <c r="I80" s="104"/>
    </row>
    <row r="81" spans="4:10" x14ac:dyDescent="0.35">
      <c r="F81" s="104"/>
      <c r="G81" s="104"/>
      <c r="H81" s="104"/>
      <c r="I81" s="104"/>
    </row>
    <row r="82" spans="4:10" x14ac:dyDescent="0.35">
      <c r="F82" s="104"/>
      <c r="G82" s="104"/>
      <c r="H82" s="104"/>
      <c r="I82" s="104"/>
    </row>
    <row r="83" spans="4:10" x14ac:dyDescent="0.35">
      <c r="F83" s="104"/>
      <c r="G83" s="104"/>
      <c r="H83" s="104"/>
      <c r="I83" s="104"/>
    </row>
    <row r="84" spans="4:10" x14ac:dyDescent="0.35">
      <c r="F84" s="104"/>
      <c r="G84" s="104"/>
      <c r="H84" s="104"/>
      <c r="I84" s="104"/>
    </row>
    <row r="85" spans="4:10" x14ac:dyDescent="0.35">
      <c r="F85" s="104"/>
      <c r="G85" s="104"/>
      <c r="H85" s="104"/>
      <c r="I85" s="104"/>
    </row>
    <row r="86" spans="4:10" x14ac:dyDescent="0.35">
      <c r="F86" s="104"/>
      <c r="G86" s="104"/>
      <c r="H86" s="104"/>
      <c r="I86" s="104"/>
    </row>
    <row r="87" spans="4:10" x14ac:dyDescent="0.35">
      <c r="F87" s="104"/>
      <c r="G87" s="104"/>
      <c r="H87" s="104"/>
      <c r="I87" s="104"/>
    </row>
    <row r="88" spans="4:10" x14ac:dyDescent="0.35">
      <c r="F88" s="115"/>
      <c r="G88" s="115"/>
      <c r="H88" s="115"/>
      <c r="I88" s="115"/>
      <c r="J88" s="115"/>
    </row>
    <row r="89" spans="4:10" ht="16" thickBot="1" x14ac:dyDescent="0.4">
      <c r="F89" s="114"/>
      <c r="G89" s="114"/>
      <c r="H89" s="114"/>
      <c r="I89" s="114"/>
      <c r="J89" s="114"/>
    </row>
    <row r="90" spans="4:10" ht="13.5" thickTop="1" x14ac:dyDescent="0.35">
      <c r="D90" s="1">
        <v>10055306451</v>
      </c>
      <c r="E90" s="1" t="s">
        <v>58</v>
      </c>
    </row>
  </sheetData>
  <mergeCells count="27">
    <mergeCell ref="I13:J13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I14:J14"/>
    <mergeCell ref="A15:G15"/>
    <mergeCell ref="A50:F50"/>
    <mergeCell ref="G50:J50"/>
    <mergeCell ref="A59:C59"/>
    <mergeCell ref="D59:E59"/>
    <mergeCell ref="F59:G59"/>
    <mergeCell ref="H59:J59"/>
    <mergeCell ref="F89:J89"/>
    <mergeCell ref="F65:J65"/>
    <mergeCell ref="A66:C66"/>
    <mergeCell ref="D66:E66"/>
    <mergeCell ref="F66:G66"/>
    <mergeCell ref="H66:J66"/>
    <mergeCell ref="F88:J88"/>
  </mergeCells>
  <printOptions horizontalCentered="1"/>
  <pageMargins left="0.19685039370078741" right="0.19685039370078741" top="0.9055118110236221" bottom="7.874015748031496E-2" header="0.15748031496062992" footer="0.11811023622047245"/>
  <pageSetup paperSize="9" scale="65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rowBreaks count="1" manualBreakCount="1">
    <brk id="6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96DD-3594-4652-BF63-A8D94DD66B66}">
  <sheetPr>
    <tabColor rgb="FFFFC000"/>
  </sheetPr>
  <dimension ref="A1:N104"/>
  <sheetViews>
    <sheetView tabSelected="1" view="pageBreakPreview" zoomScale="50" zoomScaleNormal="100" zoomScaleSheetLayoutView="50" workbookViewId="0">
      <selection activeCell="D17" sqref="D17"/>
    </sheetView>
  </sheetViews>
  <sheetFormatPr defaultColWidth="9.1796875" defaultRowHeight="13" x14ac:dyDescent="0.35"/>
  <cols>
    <col min="1" max="1" width="7" style="1" customWidth="1"/>
    <col min="2" max="2" width="7" style="104" customWidth="1"/>
    <col min="3" max="3" width="15.6328125" style="104" customWidth="1"/>
    <col min="4" max="4" width="39.36328125" style="1" customWidth="1"/>
    <col min="5" max="5" width="12.36328125" style="1" customWidth="1"/>
    <col min="6" max="6" width="9.1796875" style="1" customWidth="1"/>
    <col min="7" max="7" width="32.7265625" style="1" customWidth="1"/>
    <col min="8" max="8" width="11.6328125" style="1" customWidth="1"/>
    <col min="9" max="9" width="11.453125" style="1" customWidth="1"/>
    <col min="10" max="10" width="14.1796875" style="1" customWidth="1"/>
    <col min="11" max="16384" width="9.1796875" style="1"/>
  </cols>
  <sheetData>
    <row r="1" spans="1:10" ht="15.75" customHeight="1" x14ac:dyDescent="0.3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5.75" customHeight="1" x14ac:dyDescent="0.3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8.5" x14ac:dyDescent="0.3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8.5" x14ac:dyDescent="0.35">
      <c r="A4" s="133" t="s">
        <v>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8.5" x14ac:dyDescent="0.45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s="2" customFormat="1" ht="28.5" x14ac:dyDescent="0.35">
      <c r="A6" s="135" t="s">
        <v>4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s="2" customFormat="1" ht="18" customHeight="1" thickBot="1" x14ac:dyDescent="0.4">
      <c r="A7" s="136" t="s">
        <v>5</v>
      </c>
      <c r="B7" s="136"/>
      <c r="C7" s="136"/>
      <c r="D7" s="136"/>
      <c r="E7" s="136"/>
      <c r="F7" s="136"/>
      <c r="G7" s="136"/>
      <c r="H7" s="136"/>
      <c r="I7" s="136"/>
      <c r="J7" s="136"/>
    </row>
    <row r="8" spans="1:10" s="2" customFormat="1" ht="18" hidden="1" customHeight="1" thickBot="1" x14ac:dyDescent="0.4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0" ht="17.5" customHeight="1" thickTop="1" x14ac:dyDescent="0.35">
      <c r="A9" s="138" t="s">
        <v>6</v>
      </c>
      <c r="B9" s="139"/>
      <c r="C9" s="139"/>
      <c r="D9" s="139"/>
      <c r="E9" s="139"/>
      <c r="F9" s="139"/>
      <c r="G9" s="139"/>
      <c r="H9" s="139"/>
      <c r="I9" s="139"/>
      <c r="J9" s="140"/>
    </row>
    <row r="10" spans="1:10" ht="18" customHeight="1" x14ac:dyDescent="0.35">
      <c r="A10" s="141" t="s">
        <v>7</v>
      </c>
      <c r="B10" s="142"/>
      <c r="C10" s="142"/>
      <c r="D10" s="142"/>
      <c r="E10" s="142"/>
      <c r="F10" s="142"/>
      <c r="G10" s="142"/>
      <c r="H10" s="142"/>
      <c r="I10" s="142"/>
      <c r="J10" s="143"/>
    </row>
    <row r="11" spans="1:10" ht="19.5" customHeight="1" x14ac:dyDescent="0.35">
      <c r="A11" s="141" t="s">
        <v>59</v>
      </c>
      <c r="B11" s="142"/>
      <c r="C11" s="142"/>
      <c r="D11" s="142"/>
      <c r="E11" s="142"/>
      <c r="F11" s="142"/>
      <c r="G11" s="142"/>
      <c r="H11" s="142"/>
      <c r="I11" s="142"/>
      <c r="J11" s="143"/>
    </row>
    <row r="12" spans="1:10" ht="15.75" customHeight="1" x14ac:dyDescent="0.35">
      <c r="A12" s="3"/>
      <c r="B12" s="4"/>
      <c r="C12" s="4"/>
      <c r="D12" s="4"/>
      <c r="E12" s="4"/>
      <c r="F12" s="4"/>
      <c r="G12" s="4"/>
      <c r="H12" s="4"/>
      <c r="I12" s="5"/>
      <c r="J12" s="6"/>
    </row>
    <row r="13" spans="1:10" ht="14.5" x14ac:dyDescent="0.3">
      <c r="A13" s="7" t="s">
        <v>9</v>
      </c>
      <c r="B13" s="8"/>
      <c r="C13" s="8"/>
      <c r="D13" s="9"/>
      <c r="E13" s="10"/>
      <c r="F13" s="10"/>
      <c r="G13" s="11" t="s">
        <v>10</v>
      </c>
      <c r="H13" s="10"/>
      <c r="I13" s="130" t="s">
        <v>11</v>
      </c>
      <c r="J13" s="131"/>
    </row>
    <row r="14" spans="1:10" ht="14.5" x14ac:dyDescent="0.35">
      <c r="A14" s="12" t="s">
        <v>12</v>
      </c>
      <c r="B14" s="13"/>
      <c r="C14" s="13"/>
      <c r="D14" s="14"/>
      <c r="E14" s="14"/>
      <c r="F14" s="14"/>
      <c r="G14" s="15" t="s">
        <v>13</v>
      </c>
      <c r="H14" s="14"/>
      <c r="I14" s="119" t="s">
        <v>14</v>
      </c>
      <c r="J14" s="120"/>
    </row>
    <row r="15" spans="1:10" ht="14.5" x14ac:dyDescent="0.35">
      <c r="A15" s="121" t="s">
        <v>15</v>
      </c>
      <c r="B15" s="122"/>
      <c r="C15" s="122"/>
      <c r="D15" s="122"/>
      <c r="E15" s="122"/>
      <c r="F15" s="122"/>
      <c r="G15" s="123"/>
      <c r="H15" s="16" t="s">
        <v>16</v>
      </c>
      <c r="I15" s="17"/>
      <c r="J15" s="18"/>
    </row>
    <row r="16" spans="1:10" ht="14.5" x14ac:dyDescent="0.35">
      <c r="A16" s="19" t="s">
        <v>17</v>
      </c>
      <c r="B16" s="20"/>
      <c r="C16" s="20"/>
      <c r="D16" s="21"/>
      <c r="E16" s="22"/>
      <c r="F16" s="21"/>
      <c r="G16" s="23"/>
      <c r="H16" s="24" t="s">
        <v>18</v>
      </c>
      <c r="I16" s="25"/>
      <c r="J16" s="26" t="s">
        <v>19</v>
      </c>
    </row>
    <row r="17" spans="1:10" ht="14.5" x14ac:dyDescent="0.35">
      <c r="A17" s="19" t="s">
        <v>20</v>
      </c>
      <c r="B17" s="20"/>
      <c r="C17" s="20"/>
      <c r="D17" s="27"/>
      <c r="E17" s="22"/>
      <c r="F17" s="21"/>
      <c r="G17" s="23" t="s">
        <v>21</v>
      </c>
      <c r="H17" s="24" t="s">
        <v>22</v>
      </c>
      <c r="I17" s="25"/>
      <c r="J17" s="26" t="s">
        <v>23</v>
      </c>
    </row>
    <row r="18" spans="1:10" ht="14.5" x14ac:dyDescent="0.35">
      <c r="A18" s="19" t="s">
        <v>24</v>
      </c>
      <c r="B18" s="20"/>
      <c r="C18" s="20"/>
      <c r="D18" s="27"/>
      <c r="E18" s="22"/>
      <c r="F18" s="21"/>
      <c r="G18" s="28" t="s">
        <v>25</v>
      </c>
      <c r="H18" s="29" t="s">
        <v>26</v>
      </c>
      <c r="I18" s="25"/>
      <c r="J18" s="30"/>
    </row>
    <row r="19" spans="1:10" ht="14.5" x14ac:dyDescent="0.35">
      <c r="A19" s="19" t="s">
        <v>27</v>
      </c>
      <c r="B19" s="31"/>
      <c r="C19" s="31"/>
      <c r="D19" s="32"/>
      <c r="E19" s="32"/>
      <c r="F19" s="32"/>
      <c r="G19" s="23" t="s">
        <v>28</v>
      </c>
      <c r="H19" s="29" t="s">
        <v>29</v>
      </c>
      <c r="I19" s="25"/>
      <c r="J19" s="30"/>
    </row>
    <row r="20" spans="1:10" ht="15" thickBot="1" x14ac:dyDescent="0.4">
      <c r="A20" s="33"/>
      <c r="B20" s="34"/>
      <c r="C20" s="34"/>
      <c r="D20" s="35"/>
      <c r="E20" s="35"/>
      <c r="F20" s="35"/>
      <c r="G20" s="36"/>
      <c r="H20" s="37"/>
      <c r="I20" s="38"/>
      <c r="J20" s="39"/>
    </row>
    <row r="21" spans="1:10" ht="14" thickTop="1" thickBot="1" x14ac:dyDescent="0.4">
      <c r="A21" s="40"/>
      <c r="B21" s="41"/>
      <c r="C21" s="41"/>
      <c r="D21" s="42"/>
      <c r="E21" s="42"/>
      <c r="F21" s="42"/>
      <c r="G21" s="42"/>
      <c r="H21" s="42"/>
      <c r="I21" s="42"/>
      <c r="J21" s="43"/>
    </row>
    <row r="22" spans="1:10" s="50" customFormat="1" ht="38.25" customHeight="1" thickTop="1" thickBot="1" x14ac:dyDescent="0.4">
      <c r="A22" s="44" t="s">
        <v>30</v>
      </c>
      <c r="B22" s="45" t="s">
        <v>31</v>
      </c>
      <c r="C22" s="46" t="s">
        <v>32</v>
      </c>
      <c r="D22" s="46" t="s">
        <v>33</v>
      </c>
      <c r="E22" s="46" t="s">
        <v>34</v>
      </c>
      <c r="F22" s="46" t="s">
        <v>35</v>
      </c>
      <c r="G22" s="46" t="s">
        <v>36</v>
      </c>
      <c r="H22" s="47" t="s">
        <v>37</v>
      </c>
      <c r="I22" s="48" t="s">
        <v>38</v>
      </c>
      <c r="J22" s="49" t="s">
        <v>39</v>
      </c>
    </row>
    <row r="23" spans="1:10" s="60" customFormat="1" ht="21" customHeight="1" thickTop="1" x14ac:dyDescent="0.35">
      <c r="A23" s="51">
        <v>1</v>
      </c>
      <c r="B23" s="52">
        <v>83</v>
      </c>
      <c r="C23" s="53" t="str">
        <f>VLOOKUP(B23,[2]Список!$A$2:$F$455,2,0)</f>
        <v>101 426 048 35</v>
      </c>
      <c r="D23" s="54" t="str">
        <f>VLOOKUP(B23,[2]Список!$A$2:$F$455,3,0)</f>
        <v>СТЕПАНОВ Тимур Алексеевич</v>
      </c>
      <c r="E23" s="55">
        <f>VLOOKUP(B23,[2]Список!$A$2:$F$455,4,0)</f>
        <v>39988</v>
      </c>
      <c r="F23" s="53" t="str">
        <f>VLOOKUP(B23,[2]Список!$A$2:$F$455,5,0)</f>
        <v>КМС</v>
      </c>
      <c r="G23" s="56" t="str">
        <f>VLOOKUP(B23,[2]Список!$A$2:$F$455,6,0)</f>
        <v>Тульская область</v>
      </c>
      <c r="H23" s="57"/>
      <c r="I23" s="58"/>
      <c r="J23" s="59"/>
    </row>
    <row r="24" spans="1:10" s="60" customFormat="1" ht="21" customHeight="1" x14ac:dyDescent="0.35">
      <c r="A24" s="61">
        <v>2</v>
      </c>
      <c r="B24" s="62">
        <v>92</v>
      </c>
      <c r="C24" s="53" t="str">
        <f>VLOOKUP(B24,[2]Список!$A$2:$F$455,2,0)</f>
        <v>101 462 966 93</v>
      </c>
      <c r="D24" s="54" t="str">
        <f>VLOOKUP(B24,[2]Список!$A$2:$F$455,3,0)</f>
        <v>МИЛЛЕР Илья Артёмович</v>
      </c>
      <c r="E24" s="55">
        <f>VLOOKUP(B24,[2]Список!$A$2:$F$455,4,0)</f>
        <v>40165</v>
      </c>
      <c r="F24" s="53" t="str">
        <f>VLOOKUP(B24,[2]Список!$A$2:$F$455,5,0)</f>
        <v>КМС</v>
      </c>
      <c r="G24" s="63" t="str">
        <f>VLOOKUP(B24,[2]Список!$A$2:$F$455,6,0)</f>
        <v>Иркутская область</v>
      </c>
      <c r="H24" s="64"/>
      <c r="I24" s="58"/>
      <c r="J24" s="65"/>
    </row>
    <row r="25" spans="1:10" s="60" customFormat="1" ht="21" customHeight="1" x14ac:dyDescent="0.35">
      <c r="A25" s="61">
        <v>3</v>
      </c>
      <c r="B25" s="62">
        <v>78</v>
      </c>
      <c r="C25" s="53" t="str">
        <f>VLOOKUP(B25,[2]Список!$A$2:$F$455,2,0)</f>
        <v>101 638 538 95</v>
      </c>
      <c r="D25" s="54" t="str">
        <f>VLOOKUP(B25,[2]Список!$A$2:$F$455,3,0)</f>
        <v>ВОРОНИН Матвей Сергеевич</v>
      </c>
      <c r="E25" s="55">
        <f>VLOOKUP(B25,[2]Список!$A$2:$F$455,4,0)</f>
        <v>40557</v>
      </c>
      <c r="F25" s="53" t="str">
        <f>VLOOKUP(B25,[2]Список!$A$2:$F$455,5,0)</f>
        <v>2 СР</v>
      </c>
      <c r="G25" s="63" t="str">
        <f>VLOOKUP(B25,[2]Список!$A$2:$F$455,6,0)</f>
        <v>Тульская область</v>
      </c>
      <c r="H25" s="64"/>
      <c r="I25" s="58"/>
      <c r="J25" s="65"/>
    </row>
    <row r="26" spans="1:10" s="60" customFormat="1" ht="21" customHeight="1" x14ac:dyDescent="0.35">
      <c r="A26" s="61">
        <v>4</v>
      </c>
      <c r="B26" s="62">
        <v>25</v>
      </c>
      <c r="C26" s="53" t="str">
        <f>VLOOKUP(B26,[2]Список!$A$2:$F$455,2,0)</f>
        <v>101 387 590 86</v>
      </c>
      <c r="D26" s="54" t="str">
        <f>VLOOKUP(B26,[2]Список!$A$2:$F$455,3,0)</f>
        <v>СУШКО Илья Владимирович</v>
      </c>
      <c r="E26" s="55">
        <f>VLOOKUP(B26,[2]Список!$A$2:$F$455,4,0)</f>
        <v>39814</v>
      </c>
      <c r="F26" s="53" t="str">
        <f>VLOOKUP(B26,[2]Список!$A$2:$F$455,5,0)</f>
        <v>КМС</v>
      </c>
      <c r="G26" s="63" t="str">
        <f>VLOOKUP(B26,[2]Список!$A$2:$F$455,6,0)</f>
        <v>Москва</v>
      </c>
      <c r="H26" s="64"/>
      <c r="I26" s="58"/>
      <c r="J26" s="65"/>
    </row>
    <row r="27" spans="1:10" s="60" customFormat="1" ht="21" customHeight="1" x14ac:dyDescent="0.35">
      <c r="A27" s="61">
        <v>5</v>
      </c>
      <c r="B27" s="62">
        <v>17</v>
      </c>
      <c r="C27" s="53" t="str">
        <f>VLOOKUP(B27,[2]Список!$A$2:$F$455,2,0)</f>
        <v>101 382 119 47</v>
      </c>
      <c r="D27" s="54" t="str">
        <f>VLOOKUP(B27,[2]Список!$A$2:$F$455,3,0)</f>
        <v>КУДЕНКО Глеб Андреевич</v>
      </c>
      <c r="E27" s="55">
        <f>VLOOKUP(B27,[2]Список!$A$2:$F$455,4,0)</f>
        <v>40270</v>
      </c>
      <c r="F27" s="53" t="str">
        <f>VLOOKUP(B27,[2]Список!$A$2:$F$455,5,0)</f>
        <v>1 СР</v>
      </c>
      <c r="G27" s="63" t="str">
        <f>VLOOKUP(B27,[2]Список!$A$2:$F$455,6,0)</f>
        <v>Москва</v>
      </c>
      <c r="H27" s="64"/>
      <c r="I27" s="58"/>
      <c r="J27" s="65"/>
    </row>
    <row r="28" spans="1:10" s="60" customFormat="1" ht="21" customHeight="1" x14ac:dyDescent="0.35">
      <c r="A28" s="61">
        <v>6</v>
      </c>
      <c r="B28" s="62">
        <v>85</v>
      </c>
      <c r="C28" s="53" t="str">
        <f>VLOOKUP(B28,[2]Список!$A$2:$F$455,2,0)</f>
        <v>101 507 606 16</v>
      </c>
      <c r="D28" s="54" t="str">
        <f>VLOOKUP(B28,[2]Список!$A$2:$F$455,3,0)</f>
        <v>ЛОГИНОВ Ярослав Юрьевич</v>
      </c>
      <c r="E28" s="55">
        <f>VLOOKUP(B28,[2]Список!$A$2:$F$455,4,0)</f>
        <v>39974</v>
      </c>
      <c r="F28" s="53" t="str">
        <f>VLOOKUP(B28,[2]Список!$A$2:$F$455,5,0)</f>
        <v>1 СР</v>
      </c>
      <c r="G28" s="63" t="str">
        <f>VLOOKUP(B28,[2]Список!$A$2:$F$455,6,0)</f>
        <v>Тульская область</v>
      </c>
      <c r="H28" s="64"/>
      <c r="I28" s="58"/>
      <c r="J28" s="65"/>
    </row>
    <row r="29" spans="1:10" s="60" customFormat="1" ht="21" customHeight="1" x14ac:dyDescent="0.35">
      <c r="A29" s="61">
        <v>7</v>
      </c>
      <c r="B29" s="62">
        <v>87</v>
      </c>
      <c r="C29" s="53" t="str">
        <f>VLOOKUP(B29,[2]Список!$A$2:$F$455,2,0)</f>
        <v>101 424 054 78</v>
      </c>
      <c r="D29" s="54" t="str">
        <f>VLOOKUP(B29,[2]Список!$A$2:$F$455,3,0)</f>
        <v>КУДРЯВЦЕВ Иван Федорович</v>
      </c>
      <c r="E29" s="55">
        <f>VLOOKUP(B29,[2]Список!$A$2:$F$455,4,0)</f>
        <v>40531</v>
      </c>
      <c r="F29" s="53" t="str">
        <f>VLOOKUP(B29,[2]Список!$A$2:$F$455,5,0)</f>
        <v>2 СР</v>
      </c>
      <c r="G29" s="63" t="str">
        <f>VLOOKUP(B29,[2]Список!$A$2:$F$455,6,0)</f>
        <v>Тульская область</v>
      </c>
      <c r="H29" s="64"/>
      <c r="I29" s="58"/>
      <c r="J29" s="65"/>
    </row>
    <row r="30" spans="1:10" s="60" customFormat="1" ht="21" customHeight="1" x14ac:dyDescent="0.35">
      <c r="A30" s="61">
        <v>8</v>
      </c>
      <c r="B30" s="62">
        <v>93</v>
      </c>
      <c r="C30" s="53" t="str">
        <f>VLOOKUP(B30,[2]Список!$A$2:$F$455,2,0)</f>
        <v>101 501 689 16</v>
      </c>
      <c r="D30" s="54" t="str">
        <f>VLOOKUP(B30,[2]Список!$A$2:$F$455,3,0)</f>
        <v>БЛИНОВ Сергей Николаевич</v>
      </c>
      <c r="E30" s="55">
        <f>VLOOKUP(B30,[2]Список!$A$2:$F$455,4,0)</f>
        <v>40078</v>
      </c>
      <c r="F30" s="53" t="str">
        <f>VLOOKUP(B30,[2]Список!$A$2:$F$455,5,0)</f>
        <v>КМС</v>
      </c>
      <c r="G30" s="63" t="str">
        <f>VLOOKUP(B30,[2]Список!$A$2:$F$455,6,0)</f>
        <v>Иркутская область</v>
      </c>
      <c r="H30" s="64"/>
      <c r="I30" s="58"/>
      <c r="J30" s="65"/>
    </row>
    <row r="31" spans="1:10" s="60" customFormat="1" ht="21" customHeight="1" x14ac:dyDescent="0.35">
      <c r="A31" s="61">
        <v>9</v>
      </c>
      <c r="B31" s="62">
        <v>56</v>
      </c>
      <c r="C31" s="53" t="str">
        <f>VLOOKUP(B31,[2]Список!$A$2:$F$455,2,0)</f>
        <v>101 592 529 64</v>
      </c>
      <c r="D31" s="54" t="str">
        <f>VLOOKUP(B31,[2]Список!$A$2:$F$455,3,0)</f>
        <v>НЕВИДОМЫЙ Артем Олегович</v>
      </c>
      <c r="E31" s="55">
        <f>VLOOKUP(B31,[2]Список!$A$2:$F$455,4,0)</f>
        <v>40696</v>
      </c>
      <c r="F31" s="53" t="str">
        <f>VLOOKUP(B31,[2]Список!$A$2:$F$455,5,0)</f>
        <v>1 СР</v>
      </c>
      <c r="G31" s="63" t="str">
        <f>VLOOKUP(B31,[2]Список!$A$2:$F$455,6,0)</f>
        <v>Республика Адыгея</v>
      </c>
      <c r="H31" s="64"/>
      <c r="I31" s="58"/>
      <c r="J31" s="65"/>
    </row>
    <row r="32" spans="1:10" s="67" customFormat="1" ht="21" customHeight="1" x14ac:dyDescent="0.35">
      <c r="A32" s="61">
        <v>10</v>
      </c>
      <c r="B32" s="62">
        <v>53</v>
      </c>
      <c r="C32" s="53" t="str">
        <f>VLOOKUP(B32,[2]Список!$A$2:$F$455,2,0)</f>
        <v>101 369 078 04</v>
      </c>
      <c r="D32" s="54" t="str">
        <f>VLOOKUP(B32,[2]Список!$A$2:$F$455,3,0)</f>
        <v>ЕРМАКОВ Илья Александрович</v>
      </c>
      <c r="E32" s="55">
        <f>VLOOKUP(B32,[2]Список!$A$2:$F$455,4,0)</f>
        <v>40167</v>
      </c>
      <c r="F32" s="53" t="str">
        <f>VLOOKUP(B32,[2]Список!$A$2:$F$455,5,0)</f>
        <v>1 СР</v>
      </c>
      <c r="G32" s="63" t="str">
        <f>VLOOKUP(B32,[2]Список!$A$2:$F$455,6,0)</f>
        <v>Республика Адыгея</v>
      </c>
      <c r="H32" s="64"/>
      <c r="I32" s="66"/>
      <c r="J32" s="65"/>
    </row>
    <row r="33" spans="1:10" s="60" customFormat="1" ht="21" customHeight="1" x14ac:dyDescent="0.35">
      <c r="A33" s="61">
        <v>11</v>
      </c>
      <c r="B33" s="68">
        <v>38</v>
      </c>
      <c r="C33" s="53" t="str">
        <f>VLOOKUP(B33,[2]Список!$A$2:$F$455,2,0)</f>
        <v>101 515 313 60</v>
      </c>
      <c r="D33" s="54" t="str">
        <f>VLOOKUP(B33,[2]Список!$A$2:$F$455,3,0)</f>
        <v>РЕШЕТНИКОВ Тимофей Сергеевич</v>
      </c>
      <c r="E33" s="55">
        <f>VLOOKUP(B33,[2]Список!$A$2:$F$455,4,0)</f>
        <v>40291</v>
      </c>
      <c r="F33" s="53" t="str">
        <f>VLOOKUP(B33,[2]Список!$A$2:$F$455,5,0)</f>
        <v>2 СР</v>
      </c>
      <c r="G33" s="63" t="str">
        <f>VLOOKUP(B33,[2]Список!$A$2:$F$455,6,0)</f>
        <v>Московская область</v>
      </c>
      <c r="H33" s="69"/>
      <c r="I33" s="70"/>
      <c r="J33" s="71"/>
    </row>
    <row r="34" spans="1:10" s="60" customFormat="1" ht="21" customHeight="1" x14ac:dyDescent="0.35">
      <c r="A34" s="61">
        <v>12</v>
      </c>
      <c r="B34" s="62">
        <v>47</v>
      </c>
      <c r="C34" s="53" t="str">
        <f>VLOOKUP(B34,[2]Список!$A$2:$F$455,2,0)</f>
        <v>101 425 302 65</v>
      </c>
      <c r="D34" s="54" t="str">
        <f>VLOOKUP(B34,[2]Список!$A$2:$F$455,3,0)</f>
        <v>ФУКС Даниил Александрович</v>
      </c>
      <c r="E34" s="55">
        <f>VLOOKUP(B34,[2]Список!$A$2:$F$455,4,0)</f>
        <v>40015</v>
      </c>
      <c r="F34" s="53" t="str">
        <f>VLOOKUP(B34,[2]Список!$A$2:$F$455,5,0)</f>
        <v>1 СР</v>
      </c>
      <c r="G34" s="63" t="str">
        <f>VLOOKUP(B34,[2]Список!$A$2:$F$455,6,0)</f>
        <v>Омская область</v>
      </c>
      <c r="H34" s="64"/>
      <c r="I34" s="66"/>
      <c r="J34" s="65"/>
    </row>
    <row r="35" spans="1:10" s="60" customFormat="1" ht="21" customHeight="1" x14ac:dyDescent="0.35">
      <c r="A35" s="61">
        <v>13</v>
      </c>
      <c r="B35" s="62">
        <v>52</v>
      </c>
      <c r="C35" s="53" t="str">
        <f>VLOOKUP(B35,[2]Список!$A$2:$F$455,2,0)</f>
        <v>101 369 035 58</v>
      </c>
      <c r="D35" s="54" t="str">
        <f>VLOOKUP(B35,[2]Список!$A$2:$F$455,3,0)</f>
        <v>КАЛУГИН Дмитрий Алексеевич</v>
      </c>
      <c r="E35" s="55">
        <f>VLOOKUP(B35,[2]Список!$A$2:$F$455,4,0)</f>
        <v>39959</v>
      </c>
      <c r="F35" s="53" t="str">
        <f>VLOOKUP(B35,[2]Список!$A$2:$F$455,5,0)</f>
        <v>1 СР</v>
      </c>
      <c r="G35" s="63" t="str">
        <f>VLOOKUP(B35,[2]Список!$A$2:$F$455,6,0)</f>
        <v>Республика Адыгея</v>
      </c>
      <c r="H35" s="64"/>
      <c r="I35" s="66"/>
      <c r="J35" s="65"/>
    </row>
    <row r="36" spans="1:10" s="60" customFormat="1" ht="21" customHeight="1" x14ac:dyDescent="0.35">
      <c r="A36" s="61">
        <v>14</v>
      </c>
      <c r="B36" s="62">
        <v>31</v>
      </c>
      <c r="C36" s="53" t="str">
        <f>VLOOKUP(B36,[2]Список!$A$2:$F$455,2,0)</f>
        <v>101 415 753 22</v>
      </c>
      <c r="D36" s="54" t="str">
        <f>VLOOKUP(B36,[2]Список!$A$2:$F$455,3,0)</f>
        <v>ШЛЕЙФ Владислав Сергеевич</v>
      </c>
      <c r="E36" s="55">
        <f>VLOOKUP(B36,[2]Список!$A$2:$F$455,4,0)</f>
        <v>40215</v>
      </c>
      <c r="F36" s="53" t="str">
        <f>VLOOKUP(B36,[2]Список!$A$2:$F$455,5,0)</f>
        <v>1 СР</v>
      </c>
      <c r="G36" s="63" t="str">
        <f>VLOOKUP(B36,[2]Список!$A$2:$F$455,6,0)</f>
        <v>Москва</v>
      </c>
      <c r="H36" s="64"/>
      <c r="I36" s="66"/>
      <c r="J36" s="65"/>
    </row>
    <row r="37" spans="1:10" s="60" customFormat="1" ht="21" customHeight="1" x14ac:dyDescent="0.35">
      <c r="A37" s="61">
        <v>15</v>
      </c>
      <c r="B37" s="62">
        <v>96</v>
      </c>
      <c r="C37" s="53" t="str">
        <f>VLOOKUP(B37,[2]Список!$A$2:$F$455,2,0)</f>
        <v>101 534 704 51</v>
      </c>
      <c r="D37" s="54" t="str">
        <f>VLOOKUP(B37,[2]Список!$A$2:$F$455,3,0)</f>
        <v>ЖИЛКИН Илья Евгеньевич</v>
      </c>
      <c r="E37" s="55">
        <f>VLOOKUP(B37,[2]Список!$A$2:$F$455,4,0)</f>
        <v>40589</v>
      </c>
      <c r="F37" s="53" t="str">
        <f>VLOOKUP(B37,[2]Список!$A$2:$F$455,5,0)</f>
        <v>2 СР</v>
      </c>
      <c r="G37" s="63" t="str">
        <f>VLOOKUP(B37,[2]Список!$A$2:$F$455,6,0)</f>
        <v>Иркутская область</v>
      </c>
      <c r="H37" s="64"/>
      <c r="I37" s="66"/>
      <c r="J37" s="65"/>
    </row>
    <row r="38" spans="1:10" s="60" customFormat="1" ht="21" customHeight="1" x14ac:dyDescent="0.35">
      <c r="A38" s="61">
        <v>16</v>
      </c>
      <c r="B38" s="62">
        <v>50</v>
      </c>
      <c r="C38" s="53" t="str">
        <f>VLOOKUP(B38,[2]Список!$A$2:$F$455,2,0)</f>
        <v>101 128 126 00</v>
      </c>
      <c r="D38" s="54" t="str">
        <f>VLOOKUP(B38,[2]Список!$A$2:$F$455,3,0)</f>
        <v>ШЛЕЙФ Олег Сергеевич</v>
      </c>
      <c r="E38" s="55">
        <f>VLOOKUP(B38,[2]Список!$A$2:$F$455,4,0)</f>
        <v>40693</v>
      </c>
      <c r="F38" s="53" t="str">
        <f>VLOOKUP(B38,[2]Список!$A$2:$F$455,5,0)</f>
        <v>3 СР</v>
      </c>
      <c r="G38" s="63" t="str">
        <f>VLOOKUP(B38,[2]Список!$A$2:$F$455,6,0)</f>
        <v>Пензенская область</v>
      </c>
      <c r="H38" s="64"/>
      <c r="I38" s="66"/>
      <c r="J38" s="65"/>
    </row>
    <row r="39" spans="1:10" s="60" customFormat="1" ht="21" customHeight="1" x14ac:dyDescent="0.35">
      <c r="A39" s="61">
        <v>17</v>
      </c>
      <c r="B39" s="72">
        <v>44</v>
      </c>
      <c r="C39" s="53" t="str">
        <f>VLOOKUP(B39,[2]Список!$A$2:$F$455,2,0)</f>
        <v>101 339 715 32</v>
      </c>
      <c r="D39" s="54" t="str">
        <f>VLOOKUP(B39,[2]Список!$A$2:$F$455,3,0)</f>
        <v>БРУЕВ Матвей Алексеевич</v>
      </c>
      <c r="E39" s="55">
        <f>VLOOKUP(B39,[2]Список!$A$2:$F$455,4,0)</f>
        <v>40395</v>
      </c>
      <c r="F39" s="53" t="str">
        <f>VLOOKUP(B39,[2]Список!$A$2:$F$455,5,0)</f>
        <v>1 СР</v>
      </c>
      <c r="G39" s="63" t="str">
        <f>VLOOKUP(B39,[2]Список!$A$2:$F$455,6,0)</f>
        <v>Омская область</v>
      </c>
      <c r="H39" s="64"/>
      <c r="I39" s="66"/>
      <c r="J39" s="65"/>
    </row>
    <row r="40" spans="1:10" s="60" customFormat="1" ht="21" customHeight="1" x14ac:dyDescent="0.35">
      <c r="A40" s="61">
        <v>18</v>
      </c>
      <c r="B40" s="72">
        <v>60</v>
      </c>
      <c r="C40" s="53" t="str">
        <f>VLOOKUP(B40,[2]Список!$A$2:$F$455,2,0)</f>
        <v>101 400 002 82</v>
      </c>
      <c r="D40" s="54" t="str">
        <f>VLOOKUP(B40,[2]Список!$A$2:$F$455,3,0)</f>
        <v>ИВАНЕНКО Илья Олегович</v>
      </c>
      <c r="E40" s="55">
        <f>VLOOKUP(B40,[2]Список!$A$2:$F$455,4,0)</f>
        <v>40296</v>
      </c>
      <c r="F40" s="53" t="str">
        <f>VLOOKUP(B40,[2]Список!$A$2:$F$455,5,0)</f>
        <v>2 СР</v>
      </c>
      <c r="G40" s="63" t="str">
        <f>VLOOKUP(B40,[2]Список!$A$2:$F$455,6,0)</f>
        <v>Ростовская область</v>
      </c>
      <c r="H40" s="64"/>
      <c r="I40" s="66"/>
      <c r="J40" s="65"/>
    </row>
    <row r="41" spans="1:10" s="60" customFormat="1" ht="21" customHeight="1" x14ac:dyDescent="0.35">
      <c r="A41" s="61">
        <v>19</v>
      </c>
      <c r="B41" s="72">
        <v>51</v>
      </c>
      <c r="C41" s="53" t="str">
        <f>VLOOKUP(B41,[2]Список!$A$2:$F$455,2,0)</f>
        <v>101 441 405 66</v>
      </c>
      <c r="D41" s="54" t="str">
        <f>VLOOKUP(B41,[2]Список!$A$2:$F$455,3,0)</f>
        <v>ЕСИН Дмитрий Алексеевич</v>
      </c>
      <c r="E41" s="55">
        <f>VLOOKUP(B41,[2]Список!$A$2:$F$455,4,0)</f>
        <v>40570</v>
      </c>
      <c r="F41" s="53" t="str">
        <f>VLOOKUP(B41,[2]Список!$A$2:$F$455,5,0)</f>
        <v>2 СР</v>
      </c>
      <c r="G41" s="63" t="str">
        <f>VLOOKUP(B41,[2]Список!$A$2:$F$455,6,0)</f>
        <v>Пензенская область</v>
      </c>
      <c r="H41" s="64"/>
      <c r="I41" s="66"/>
      <c r="J41" s="65"/>
    </row>
    <row r="42" spans="1:10" s="60" customFormat="1" ht="21" customHeight="1" x14ac:dyDescent="0.35">
      <c r="A42" s="61">
        <v>20</v>
      </c>
      <c r="B42" s="72">
        <v>94</v>
      </c>
      <c r="C42" s="53" t="str">
        <f>VLOOKUP(B42,[2]Список!$A$2:$F$455,2,0)</f>
        <v>101 463 063 93</v>
      </c>
      <c r="D42" s="54" t="str">
        <f>VLOOKUP(B42,[2]Список!$A$2:$F$455,3,0)</f>
        <v>ТОЛСТОВ Алексей Юрьевич</v>
      </c>
      <c r="E42" s="55">
        <f>VLOOKUP(B42,[2]Список!$A$2:$F$455,4,0)</f>
        <v>40321</v>
      </c>
      <c r="F42" s="53" t="str">
        <f>VLOOKUP(B42,[2]Список!$A$2:$F$455,5,0)</f>
        <v>2 СР</v>
      </c>
      <c r="G42" s="63" t="str">
        <f>VLOOKUP(B42,[2]Список!$A$2:$F$455,6,0)</f>
        <v>Иркутская область</v>
      </c>
      <c r="H42" s="64"/>
      <c r="I42" s="66"/>
      <c r="J42" s="65"/>
    </row>
    <row r="43" spans="1:10" s="60" customFormat="1" ht="21" customHeight="1" x14ac:dyDescent="0.35">
      <c r="A43" s="61">
        <v>21</v>
      </c>
      <c r="B43" s="72">
        <v>18</v>
      </c>
      <c r="C43" s="53" t="str">
        <f>VLOOKUP(B43,[2]Список!$A$2:$F$455,2,0)</f>
        <v>101 500 482 70</v>
      </c>
      <c r="D43" s="54" t="str">
        <f>VLOOKUP(B43,[2]Список!$A$2:$F$455,3,0)</f>
        <v>БЕРЕСТ Сергей Николаевич</v>
      </c>
      <c r="E43" s="55">
        <f>VLOOKUP(B43,[2]Список!$A$2:$F$455,4,0)</f>
        <v>40176</v>
      </c>
      <c r="F43" s="53" t="str">
        <f>VLOOKUP(B43,[2]Список!$A$2:$F$455,5,0)</f>
        <v>2 СР</v>
      </c>
      <c r="G43" s="63" t="str">
        <f>VLOOKUP(B43,[2]Список!$A$2:$F$455,6,0)</f>
        <v>Москва</v>
      </c>
      <c r="H43" s="64"/>
      <c r="I43" s="66"/>
      <c r="J43" s="65"/>
    </row>
    <row r="44" spans="1:10" s="60" customFormat="1" ht="21" customHeight="1" x14ac:dyDescent="0.35">
      <c r="A44" s="61">
        <v>22</v>
      </c>
      <c r="B44" s="72">
        <v>54</v>
      </c>
      <c r="C44" s="53" t="str">
        <f>VLOOKUP(B44,[2]Список!$A$2:$F$455,2,0)</f>
        <v>101 368 315 17</v>
      </c>
      <c r="D44" s="54" t="str">
        <f>VLOOKUP(B44,[2]Список!$A$2:$F$455,3,0)</f>
        <v>НЕЧАЕВ Владислав Романович</v>
      </c>
      <c r="E44" s="55">
        <f>VLOOKUP(B44,[2]Список!$A$2:$F$455,4,0)</f>
        <v>40330</v>
      </c>
      <c r="F44" s="53" t="str">
        <f>VLOOKUP(B44,[2]Список!$A$2:$F$455,5,0)</f>
        <v>1 СР</v>
      </c>
      <c r="G44" s="63" t="str">
        <f>VLOOKUP(B44,[2]Список!$A$2:$F$455,6,0)</f>
        <v>Республика Адыгея</v>
      </c>
      <c r="H44" s="64"/>
      <c r="I44" s="66"/>
      <c r="J44" s="65"/>
    </row>
    <row r="45" spans="1:10" s="60" customFormat="1" ht="21" customHeight="1" x14ac:dyDescent="0.35">
      <c r="A45" s="61">
        <v>23</v>
      </c>
      <c r="B45" s="72">
        <v>43</v>
      </c>
      <c r="C45" s="53" t="str">
        <f>VLOOKUP(B45,[2]Список!$A$2:$F$455,2,0)</f>
        <v>101 501 695 22</v>
      </c>
      <c r="D45" s="54" t="str">
        <f>VLOOKUP(B45,[2]Список!$A$2:$F$455,3,0)</f>
        <v>КОЛОВОРОТНЫЙ Степан Антонович</v>
      </c>
      <c r="E45" s="55">
        <f>VLOOKUP(B45,[2]Список!$A$2:$F$455,4,0)</f>
        <v>40354</v>
      </c>
      <c r="F45" s="53" t="str">
        <f>VLOOKUP(B45,[2]Список!$A$2:$F$455,5,0)</f>
        <v>1 СР</v>
      </c>
      <c r="G45" s="63" t="str">
        <f>VLOOKUP(B45,[2]Список!$A$2:$F$455,6,0)</f>
        <v>Омская область</v>
      </c>
      <c r="H45" s="64"/>
      <c r="I45" s="66"/>
      <c r="J45" s="65"/>
    </row>
    <row r="46" spans="1:10" s="60" customFormat="1" ht="21" customHeight="1" x14ac:dyDescent="0.35">
      <c r="A46" s="61">
        <v>24</v>
      </c>
      <c r="B46" s="72">
        <v>46</v>
      </c>
      <c r="C46" s="53" t="str">
        <f>VLOOKUP(B46,[2]Список!$A$2:$F$455,2,0)</f>
        <v>101 158 216 20</v>
      </c>
      <c r="D46" s="54" t="str">
        <f>VLOOKUP(B46,[2]Список!$A$2:$F$455,3,0)</f>
        <v>ТЮСЕНКОВ Артем Александрович</v>
      </c>
      <c r="E46" s="55">
        <f>VLOOKUP(B46,[2]Список!$A$2:$F$455,4,0)</f>
        <v>39890</v>
      </c>
      <c r="F46" s="53" t="str">
        <f>VLOOKUP(B46,[2]Список!$A$2:$F$455,5,0)</f>
        <v>1 СР</v>
      </c>
      <c r="G46" s="63" t="str">
        <f>VLOOKUP(B46,[2]Список!$A$2:$F$455,6,0)</f>
        <v>Омская область</v>
      </c>
      <c r="H46" s="64"/>
      <c r="I46" s="66"/>
      <c r="J46" s="65"/>
    </row>
    <row r="47" spans="1:10" s="60" customFormat="1" ht="21" customHeight="1" x14ac:dyDescent="0.35">
      <c r="A47" s="61">
        <v>25</v>
      </c>
      <c r="B47" s="72">
        <v>8</v>
      </c>
      <c r="C47" s="53" t="str">
        <f>VLOOKUP(B47,[2]Список!$A$2:$F$455,2,0)</f>
        <v>101 424 243 73</v>
      </c>
      <c r="D47" s="54" t="str">
        <f>VLOOKUP(B47,[2]Список!$A$2:$F$455,3,0)</f>
        <v>КОМЛЕВ Тимофей Максимович</v>
      </c>
      <c r="E47" s="55">
        <f>VLOOKUP(B47,[2]Список!$A$2:$F$455,4,0)</f>
        <v>40331</v>
      </c>
      <c r="F47" s="53" t="str">
        <f>VLOOKUP(B47,[2]Список!$A$2:$F$455,5,0)</f>
        <v>3 СР</v>
      </c>
      <c r="G47" s="63" t="str">
        <f>VLOOKUP(B47,[2]Список!$A$2:$F$455,6,0)</f>
        <v>Москва</v>
      </c>
      <c r="H47" s="64"/>
      <c r="I47" s="66"/>
      <c r="J47" s="65"/>
    </row>
    <row r="48" spans="1:10" s="60" customFormat="1" ht="21" customHeight="1" x14ac:dyDescent="0.35">
      <c r="A48" s="61">
        <v>26</v>
      </c>
      <c r="B48" s="72">
        <v>58</v>
      </c>
      <c r="C48" s="53" t="str">
        <f>VLOOKUP(B48,[2]Список!$A$2:$F$455,2,0)</f>
        <v>101 459 880 14</v>
      </c>
      <c r="D48" s="54" t="str">
        <f>VLOOKUP(B48,[2]Список!$A$2:$F$455,3,0)</f>
        <v>ЩЕТИНСКИЙ Федор Иванович</v>
      </c>
      <c r="E48" s="55">
        <f>VLOOKUP(B48,[2]Список!$A$2:$F$455,4,0)</f>
        <v>40084</v>
      </c>
      <c r="F48" s="53" t="str">
        <f>VLOOKUP(B48,[2]Список!$A$2:$F$455,5,0)</f>
        <v>2 СР</v>
      </c>
      <c r="G48" s="63" t="str">
        <f>VLOOKUP(B48,[2]Список!$A$2:$F$455,6,0)</f>
        <v>Ростовская область</v>
      </c>
      <c r="H48" s="64"/>
      <c r="I48" s="66"/>
      <c r="J48" s="65"/>
    </row>
    <row r="49" spans="1:10" s="60" customFormat="1" ht="21" customHeight="1" x14ac:dyDescent="0.35">
      <c r="A49" s="61">
        <v>27</v>
      </c>
      <c r="B49" s="72">
        <v>40</v>
      </c>
      <c r="C49" s="53" t="str">
        <f>VLOOKUP(B49,[2]Список!$A$2:$F$455,2,0)</f>
        <v>101 539 074 56</v>
      </c>
      <c r="D49" s="54" t="str">
        <f>VLOOKUP(B49,[2]Список!$A$2:$F$455,3,0)</f>
        <v>АФАНАСЬЕВ  Петр Андреевич</v>
      </c>
      <c r="E49" s="55">
        <f>VLOOKUP(B49,[2]Список!$A$2:$F$455,4,0)</f>
        <v>40618</v>
      </c>
      <c r="F49" s="53" t="str">
        <f>VLOOKUP(B49,[2]Список!$A$2:$F$455,5,0)</f>
        <v>2 СР</v>
      </c>
      <c r="G49" s="63" t="str">
        <f>VLOOKUP(B49,[2]Список!$A$2:$F$455,6,0)</f>
        <v>Московская область</v>
      </c>
      <c r="H49" s="64"/>
      <c r="I49" s="66"/>
      <c r="J49" s="65"/>
    </row>
    <row r="50" spans="1:10" s="60" customFormat="1" ht="21" customHeight="1" x14ac:dyDescent="0.35">
      <c r="A50" s="61">
        <v>28</v>
      </c>
      <c r="B50" s="72">
        <v>55</v>
      </c>
      <c r="C50" s="53" t="str">
        <f>VLOOKUP(B50,[2]Список!$A$2:$F$455,2,0)</f>
        <v>101 369 047 70</v>
      </c>
      <c r="D50" s="54" t="str">
        <f>VLOOKUP(B50,[2]Список!$A$2:$F$455,3,0)</f>
        <v>КНЯЗЕВ Александр Васильевич</v>
      </c>
      <c r="E50" s="55">
        <f>VLOOKUP(B50,[2]Список!$A$2:$F$455,4,0)</f>
        <v>39968</v>
      </c>
      <c r="F50" s="53" t="str">
        <f>VLOOKUP(B50,[2]Список!$A$2:$F$455,5,0)</f>
        <v>КМС</v>
      </c>
      <c r="G50" s="63" t="str">
        <f>VLOOKUP(B50,[2]Список!$A$2:$F$455,6,0)</f>
        <v>Республика Адыгея</v>
      </c>
      <c r="H50" s="64"/>
      <c r="I50" s="66"/>
      <c r="J50" s="65"/>
    </row>
    <row r="51" spans="1:10" s="60" customFormat="1" ht="21" customHeight="1" x14ac:dyDescent="0.35">
      <c r="A51" s="61">
        <v>29</v>
      </c>
      <c r="B51" s="72">
        <v>6</v>
      </c>
      <c r="C51" s="53" t="str">
        <f>VLOOKUP(B51,[2]Список!$A$2:$F$455,2,0)</f>
        <v>101 424 051 75</v>
      </c>
      <c r="D51" s="54" t="str">
        <f>VLOOKUP(B51,[2]Список!$A$2:$F$455,3,0)</f>
        <v>ВАСИЛЬЕВ Роман Александрович</v>
      </c>
      <c r="E51" s="55">
        <f>VLOOKUP(B51,[2]Список!$A$2:$F$455,4,0)</f>
        <v>40971</v>
      </c>
      <c r="F51" s="53" t="str">
        <f>VLOOKUP(B51,[2]Список!$A$2:$F$455,5,0)</f>
        <v>2 СР</v>
      </c>
      <c r="G51" s="63" t="str">
        <f>VLOOKUP(B51,[2]Список!$A$2:$F$455,6,0)</f>
        <v>Москва</v>
      </c>
      <c r="H51" s="64"/>
      <c r="I51" s="66"/>
      <c r="J51" s="65"/>
    </row>
    <row r="52" spans="1:10" s="60" customFormat="1" ht="21" customHeight="1" x14ac:dyDescent="0.35">
      <c r="A52" s="61">
        <v>30</v>
      </c>
      <c r="B52" s="72">
        <v>48</v>
      </c>
      <c r="C52" s="53" t="str">
        <f>VLOOKUP(B52,[2]Список!$A$2:$F$455,2,0)</f>
        <v>101 493 398 67</v>
      </c>
      <c r="D52" s="54" t="str">
        <f>VLOOKUP(B52,[2]Список!$A$2:$F$455,3,0)</f>
        <v>ГЕРАСИМОВ Егор Артемович</v>
      </c>
      <c r="E52" s="55">
        <f>VLOOKUP(B52,[2]Список!$A$2:$F$455,4,0)</f>
        <v>40463</v>
      </c>
      <c r="F52" s="53" t="str">
        <f>VLOOKUP(B52,[2]Список!$A$2:$F$455,5,0)</f>
        <v>3 СР</v>
      </c>
      <c r="G52" s="63" t="str">
        <f>VLOOKUP(B52,[2]Список!$A$2:$F$455,6,0)</f>
        <v>Пензенская область</v>
      </c>
      <c r="H52" s="64"/>
      <c r="I52" s="66"/>
      <c r="J52" s="65"/>
    </row>
    <row r="53" spans="1:10" s="60" customFormat="1" ht="21" customHeight="1" x14ac:dyDescent="0.35">
      <c r="A53" s="61">
        <v>31</v>
      </c>
      <c r="B53" s="72">
        <v>11</v>
      </c>
      <c r="C53" s="53" t="str">
        <f>VLOOKUP(B53,[2]Список!$A$2:$F$455,2,0)</f>
        <v>101 391 860 88</v>
      </c>
      <c r="D53" s="54" t="str">
        <f>VLOOKUP(B53,[2]Список!$A$2:$F$455,3,0)</f>
        <v>АНЦИФЕРОВ Евгений Андреевич</v>
      </c>
      <c r="E53" s="55">
        <f>VLOOKUP(B53,[2]Список!$A$2:$F$455,4,0)</f>
        <v>40519</v>
      </c>
      <c r="F53" s="53" t="str">
        <f>VLOOKUP(B53,[2]Список!$A$2:$F$455,5,0)</f>
        <v>1 СР</v>
      </c>
      <c r="G53" s="63" t="str">
        <f>VLOOKUP(B53,[2]Список!$A$2:$F$455,6,0)</f>
        <v>Москва</v>
      </c>
      <c r="H53" s="64"/>
      <c r="I53" s="66"/>
      <c r="J53" s="65"/>
    </row>
    <row r="54" spans="1:10" s="60" customFormat="1" ht="21" customHeight="1" x14ac:dyDescent="0.35">
      <c r="A54" s="61">
        <v>32</v>
      </c>
      <c r="B54" s="72">
        <v>97</v>
      </c>
      <c r="C54" s="53" t="str">
        <f>VLOOKUP(B54,[2]Список!$A$2:$F$455,2,0)</f>
        <v>101 545 455 35</v>
      </c>
      <c r="D54" s="54" t="str">
        <f>VLOOKUP(B54,[2]Список!$A$2:$F$455,3,0)</f>
        <v>ВИННИКОВ Андрей Денисович</v>
      </c>
      <c r="E54" s="55">
        <f>VLOOKUP(B54,[2]Список!$A$2:$F$455,4,0)</f>
        <v>40581</v>
      </c>
      <c r="F54" s="53" t="str">
        <f>VLOOKUP(B54,[2]Список!$A$2:$F$455,5,0)</f>
        <v>2 СР</v>
      </c>
      <c r="G54" s="63" t="str">
        <f>VLOOKUP(B54,[2]Список!$A$2:$F$455,6,0)</f>
        <v>Иркутская область</v>
      </c>
      <c r="H54" s="64"/>
      <c r="I54" s="66"/>
      <c r="J54" s="65"/>
    </row>
    <row r="55" spans="1:10" s="60" customFormat="1" ht="21" customHeight="1" x14ac:dyDescent="0.35">
      <c r="A55" s="61">
        <v>33</v>
      </c>
      <c r="B55" s="72">
        <v>7</v>
      </c>
      <c r="C55" s="53" t="str">
        <f>VLOOKUP(B55,[2]Список!$A$2:$F$455,2,0)</f>
        <v>101 423 350 53</v>
      </c>
      <c r="D55" s="54" t="str">
        <f>VLOOKUP(B55,[2]Список!$A$2:$F$455,3,0)</f>
        <v>ГРЯЗНОВ Александр Максимович</v>
      </c>
      <c r="E55" s="55">
        <f>VLOOKUP(B55,[2]Список!$A$2:$F$455,4,0)</f>
        <v>40353</v>
      </c>
      <c r="F55" s="53" t="str">
        <f>VLOOKUP(B55,[2]Список!$A$2:$F$455,5,0)</f>
        <v>1 СР</v>
      </c>
      <c r="G55" s="63" t="str">
        <f>VLOOKUP(B55,[2]Список!$A$2:$F$455,6,0)</f>
        <v>Москва</v>
      </c>
      <c r="H55" s="64"/>
      <c r="I55" s="66"/>
      <c r="J55" s="65"/>
    </row>
    <row r="56" spans="1:10" s="60" customFormat="1" ht="21" customHeight="1" x14ac:dyDescent="0.35">
      <c r="A56" s="61">
        <v>34</v>
      </c>
      <c r="B56" s="72">
        <v>29</v>
      </c>
      <c r="C56" s="53" t="str">
        <f>VLOOKUP(B56,[2]Список!$A$2:$F$455,2,0)</f>
        <v>101 316 003 85</v>
      </c>
      <c r="D56" s="54" t="str">
        <f>VLOOKUP(B56,[2]Список!$A$2:$F$455,3,0)</f>
        <v>ДЫШАКОВ Глеб Алексеевич</v>
      </c>
      <c r="E56" s="55">
        <f>VLOOKUP(B56,[2]Список!$A$2:$F$455,4,0)</f>
        <v>40681</v>
      </c>
      <c r="F56" s="53" t="str">
        <f>VLOOKUP(B56,[2]Список!$A$2:$F$455,5,0)</f>
        <v>3 СР</v>
      </c>
      <c r="G56" s="63" t="str">
        <f>VLOOKUP(B56,[2]Список!$A$2:$F$455,6,0)</f>
        <v>Москва</v>
      </c>
      <c r="H56" s="64"/>
      <c r="I56" s="66"/>
      <c r="J56" s="65"/>
    </row>
    <row r="57" spans="1:10" s="60" customFormat="1" ht="21" customHeight="1" x14ac:dyDescent="0.35">
      <c r="A57" s="61">
        <v>35</v>
      </c>
      <c r="B57" s="72">
        <v>95</v>
      </c>
      <c r="C57" s="53" t="str">
        <f>VLOOKUP(B57,[2]Список!$A$2:$F$455,2,0)</f>
        <v>101 544 004 39</v>
      </c>
      <c r="D57" s="54" t="str">
        <f>VLOOKUP(B57,[2]Список!$A$2:$F$455,3,0)</f>
        <v>ХАЛАИМОВ Антон Дмитриевич</v>
      </c>
      <c r="E57" s="55">
        <f>VLOOKUP(B57,[2]Список!$A$2:$F$455,4,0)</f>
        <v>40408</v>
      </c>
      <c r="F57" s="53" t="str">
        <f>VLOOKUP(B57,[2]Список!$A$2:$F$455,5,0)</f>
        <v>2 СР</v>
      </c>
      <c r="G57" s="63" t="str">
        <f>VLOOKUP(B57,[2]Список!$A$2:$F$455,6,0)</f>
        <v>Иркутская область</v>
      </c>
      <c r="H57" s="64"/>
      <c r="I57" s="66"/>
      <c r="J57" s="65"/>
    </row>
    <row r="58" spans="1:10" s="60" customFormat="1" ht="21" customHeight="1" x14ac:dyDescent="0.35">
      <c r="A58" s="61">
        <v>36</v>
      </c>
      <c r="B58" s="72">
        <v>28</v>
      </c>
      <c r="C58" s="53" t="str">
        <f>VLOOKUP(B58,[2]Список!$A$2:$F$455,2,0)</f>
        <v>101 394 067 64</v>
      </c>
      <c r="D58" s="54" t="str">
        <f>VLOOKUP(B58,[2]Список!$A$2:$F$455,3,0)</f>
        <v>САДКОВ Ярослав Александрович</v>
      </c>
      <c r="E58" s="55">
        <f>VLOOKUP(B58,[2]Список!$A$2:$F$455,4,0)</f>
        <v>40181</v>
      </c>
      <c r="F58" s="53" t="str">
        <f>VLOOKUP(B58,[2]Список!$A$2:$F$455,5,0)</f>
        <v>1 СР</v>
      </c>
      <c r="G58" s="63" t="str">
        <f>VLOOKUP(B58,[2]Список!$A$2:$F$455,6,0)</f>
        <v>Москва</v>
      </c>
      <c r="H58" s="64"/>
      <c r="I58" s="66"/>
      <c r="J58" s="65"/>
    </row>
    <row r="59" spans="1:10" s="60" customFormat="1" ht="21" customHeight="1" x14ac:dyDescent="0.35">
      <c r="A59" s="61"/>
      <c r="B59" s="72"/>
      <c r="C59" s="53"/>
      <c r="D59" s="54"/>
      <c r="E59" s="55"/>
      <c r="F59" s="53"/>
      <c r="G59" s="63"/>
      <c r="H59" s="64"/>
      <c r="I59" s="66"/>
      <c r="J59" s="65"/>
    </row>
    <row r="60" spans="1:10" s="60" customFormat="1" ht="21" customHeight="1" x14ac:dyDescent="0.35">
      <c r="A60" s="61">
        <v>37</v>
      </c>
      <c r="B60" s="72">
        <v>45</v>
      </c>
      <c r="C60" s="53" t="str">
        <f>VLOOKUP(B60,[2]Список!$A$2:$F$455,2,0)</f>
        <v>101 339 497 08</v>
      </c>
      <c r="D60" s="54" t="str">
        <f>VLOOKUP(B60,[2]Список!$A$2:$F$455,3,0)</f>
        <v>ВОЛИК Даниил Евгеньевич</v>
      </c>
      <c r="E60" s="55">
        <f>VLOOKUP(B60,[2]Список!$A$2:$F$455,4,0)</f>
        <v>40360</v>
      </c>
      <c r="F60" s="53" t="str">
        <f>VLOOKUP(B60,[2]Список!$A$2:$F$455,5,0)</f>
        <v>1 СР</v>
      </c>
      <c r="G60" s="63" t="str">
        <f>VLOOKUP(B60,[2]Список!$A$2:$F$455,6,0)</f>
        <v>Омская область</v>
      </c>
      <c r="H60" s="64"/>
      <c r="I60" s="66"/>
      <c r="J60" s="65" t="s">
        <v>60</v>
      </c>
    </row>
    <row r="61" spans="1:10" s="60" customFormat="1" ht="21" customHeight="1" x14ac:dyDescent="0.35">
      <c r="A61" s="61">
        <v>37</v>
      </c>
      <c r="B61" s="72">
        <v>27</v>
      </c>
      <c r="C61" s="53" t="str">
        <f>VLOOKUP(B61,[2]Список!$A$2:$F$455,2,0)</f>
        <v>101 532 824 14</v>
      </c>
      <c r="D61" s="54" t="str">
        <f>VLOOKUP(B61,[2]Список!$A$2:$F$455,3,0)</f>
        <v>БЕЛКИН Андрей Дмитриевич</v>
      </c>
      <c r="E61" s="55">
        <f>VLOOKUP(B61,[2]Список!$A$2:$F$455,4,0)</f>
        <v>40563</v>
      </c>
      <c r="F61" s="53" t="str">
        <f>VLOOKUP(B61,[2]Список!$A$2:$F$455,5,0)</f>
        <v>3 СР</v>
      </c>
      <c r="G61" s="63" t="str">
        <f>VLOOKUP(B61,[2]Список!$A$2:$F$455,6,0)</f>
        <v>Москва</v>
      </c>
      <c r="H61" s="64"/>
      <c r="I61" s="66"/>
      <c r="J61" s="65" t="s">
        <v>60</v>
      </c>
    </row>
    <row r="62" spans="1:10" s="60" customFormat="1" ht="21" customHeight="1" x14ac:dyDescent="0.35">
      <c r="A62" s="61">
        <v>39</v>
      </c>
      <c r="B62" s="72">
        <v>57</v>
      </c>
      <c r="C62" s="53" t="str">
        <f>VLOOKUP(B62,[2]Список!$A$2:$F$455,2,0)</f>
        <v>101 274 308 03</v>
      </c>
      <c r="D62" s="54" t="str">
        <f>VLOOKUP(B62,[2]Список!$A$2:$F$455,3,0)</f>
        <v>ПРОКОПЕНКО Владислав Евгеньевич</v>
      </c>
      <c r="E62" s="55">
        <f>VLOOKUP(B62,[2]Список!$A$2:$F$455,4,0)</f>
        <v>39875</v>
      </c>
      <c r="F62" s="53" t="str">
        <f>VLOOKUP(B62,[2]Список!$A$2:$F$455,5,0)</f>
        <v>КМС</v>
      </c>
      <c r="G62" s="63" t="str">
        <f>VLOOKUP(B62,[2]Список!$A$2:$F$455,6,0)</f>
        <v>Ростовская область</v>
      </c>
      <c r="H62" s="64"/>
      <c r="I62" s="66"/>
      <c r="J62" s="65" t="s">
        <v>60</v>
      </c>
    </row>
    <row r="63" spans="1:10" s="60" customFormat="1" ht="21" customHeight="1" x14ac:dyDescent="0.35">
      <c r="A63" s="61">
        <v>39</v>
      </c>
      <c r="B63" s="72">
        <v>49</v>
      </c>
      <c r="C63" s="53" t="str">
        <f>VLOOKUP(B63,[2]Список!$A$2:$F$455,2,0)</f>
        <v>101 496 599 67</v>
      </c>
      <c r="D63" s="54" t="str">
        <f>VLOOKUP(B63,[2]Список!$A$2:$F$455,3,0)</f>
        <v>ТАЁКИН Сергей Алексеевич</v>
      </c>
      <c r="E63" s="55">
        <f>VLOOKUP(B63,[2]Список!$A$2:$F$455,4,0)</f>
        <v>40012</v>
      </c>
      <c r="F63" s="53" t="str">
        <f>VLOOKUP(B63,[2]Список!$A$2:$F$455,5,0)</f>
        <v>2 СР</v>
      </c>
      <c r="G63" s="63" t="str">
        <f>VLOOKUP(B63,[2]Список!$A$2:$F$455,6,0)</f>
        <v>Пензенская область</v>
      </c>
      <c r="H63" s="64"/>
      <c r="I63" s="66"/>
      <c r="J63" s="65" t="s">
        <v>60</v>
      </c>
    </row>
    <row r="64" spans="1:10" s="60" customFormat="1" ht="21" customHeight="1" x14ac:dyDescent="0.35">
      <c r="A64" s="61">
        <v>41</v>
      </c>
      <c r="B64" s="72">
        <v>84</v>
      </c>
      <c r="C64" s="53" t="str">
        <f>VLOOKUP(B64,[2]Список!$A$2:$F$455,2,0)</f>
        <v>101 421 642 91</v>
      </c>
      <c r="D64" s="54" t="str">
        <f>VLOOKUP(B64,[2]Список!$A$2:$F$455,3,0)</f>
        <v>АПРЕЛОВ Константин Александрович</v>
      </c>
      <c r="E64" s="55">
        <f>VLOOKUP(B64,[2]Список!$A$2:$F$455,4,0)</f>
        <v>40412</v>
      </c>
      <c r="F64" s="53" t="str">
        <f>VLOOKUP(B64,[2]Список!$A$2:$F$455,5,0)</f>
        <v>2 СР</v>
      </c>
      <c r="G64" s="63" t="str">
        <f>VLOOKUP(B64,[2]Список!$A$2:$F$455,6,0)</f>
        <v>Тульская область</v>
      </c>
      <c r="H64" s="64"/>
      <c r="I64" s="66"/>
      <c r="J64" s="65" t="s">
        <v>60</v>
      </c>
    </row>
    <row r="65" spans="1:14" s="60" customFormat="1" ht="21" customHeight="1" x14ac:dyDescent="0.35">
      <c r="A65" s="61">
        <v>41</v>
      </c>
      <c r="B65" s="72">
        <v>39</v>
      </c>
      <c r="C65" s="53" t="str">
        <f>VLOOKUP(B65,[2]Список!$A$2:$F$455,2,0)</f>
        <v>101 538 156 11</v>
      </c>
      <c r="D65" s="54" t="str">
        <f>VLOOKUP(B65,[2]Список!$A$2:$F$455,3,0)</f>
        <v>БРОВЧЕНКО Валерий Алексеевич</v>
      </c>
      <c r="E65" s="55">
        <f>VLOOKUP(B65,[2]Список!$A$2:$F$455,4,0)</f>
        <v>40627</v>
      </c>
      <c r="F65" s="53" t="str">
        <f>VLOOKUP(B65,[2]Список!$A$2:$F$455,5,0)</f>
        <v>3 СР</v>
      </c>
      <c r="G65" s="63" t="str">
        <f>VLOOKUP(B65,[2]Список!$A$2:$F$455,6,0)</f>
        <v>Московская область</v>
      </c>
      <c r="H65" s="64"/>
      <c r="I65" s="66"/>
      <c r="J65" s="65" t="s">
        <v>60</v>
      </c>
    </row>
    <row r="66" spans="1:14" s="60" customFormat="1" ht="21" customHeight="1" x14ac:dyDescent="0.35">
      <c r="A66" s="61">
        <v>43</v>
      </c>
      <c r="B66" s="72">
        <v>59</v>
      </c>
      <c r="C66" s="53" t="str">
        <f>VLOOKUP(B66,[2]Список!$A$2:$F$455,2,0)</f>
        <v>101 451 474 47</v>
      </c>
      <c r="D66" s="54" t="str">
        <f>VLOOKUP(B66,[2]Список!$A$2:$F$455,3,0)</f>
        <v>СОЛОДОВНИКОВ Владислав Дмитриевич</v>
      </c>
      <c r="E66" s="55">
        <f>VLOOKUP(B66,[2]Список!$A$2:$F$455,4,0)</f>
        <v>40033</v>
      </c>
      <c r="F66" s="53" t="str">
        <f>VLOOKUP(B66,[2]Список!$A$2:$F$455,5,0)</f>
        <v>1 СР</v>
      </c>
      <c r="G66" s="63" t="str">
        <f>VLOOKUP(B66,[2]Список!$A$2:$F$455,6,0)</f>
        <v>Ростовская область</v>
      </c>
      <c r="H66" s="64"/>
      <c r="I66" s="66"/>
      <c r="J66" s="65" t="s">
        <v>60</v>
      </c>
    </row>
    <row r="67" spans="1:14" s="60" customFormat="1" ht="21" customHeight="1" thickBot="1" x14ac:dyDescent="0.4">
      <c r="A67" s="61">
        <v>43</v>
      </c>
      <c r="B67" s="72">
        <v>19</v>
      </c>
      <c r="C67" s="53" t="str">
        <f>VLOOKUP(B67,[2]Список!$A$2:$F$455,2,0)</f>
        <v>101 424 052 76</v>
      </c>
      <c r="D67" s="54" t="str">
        <f>VLOOKUP(B67,[2]Список!$A$2:$F$455,3,0)</f>
        <v>ГОРБЫЛЕВ Егор Андреевич</v>
      </c>
      <c r="E67" s="55">
        <f>VLOOKUP(B67,[2]Список!$A$2:$F$455,4,0)</f>
        <v>40297</v>
      </c>
      <c r="F67" s="53" t="str">
        <f>VLOOKUP(B67,[2]Список!$A$2:$F$455,5,0)</f>
        <v>1 СР</v>
      </c>
      <c r="G67" s="63" t="str">
        <f>VLOOKUP(B67,[2]Список!$A$2:$F$455,6,0)</f>
        <v>Москва</v>
      </c>
      <c r="H67" s="64"/>
      <c r="I67" s="66"/>
      <c r="J67" s="65" t="s">
        <v>60</v>
      </c>
    </row>
    <row r="68" spans="1:14" ht="16" thickTop="1" x14ac:dyDescent="0.3">
      <c r="A68" s="83" t="s">
        <v>61</v>
      </c>
      <c r="B68" s="106"/>
      <c r="C68" s="106"/>
      <c r="D68" s="107"/>
      <c r="E68" s="108"/>
      <c r="F68" s="109"/>
      <c r="G68" s="108"/>
      <c r="H68" s="110"/>
      <c r="I68" s="111"/>
      <c r="J68" s="112"/>
    </row>
    <row r="69" spans="1:14" ht="15.5" x14ac:dyDescent="0.35">
      <c r="A69" s="91" t="s">
        <v>62</v>
      </c>
      <c r="B69" s="84"/>
      <c r="C69" s="84"/>
      <c r="D69" s="85"/>
      <c r="E69" s="86"/>
      <c r="F69" s="87"/>
      <c r="G69" s="86"/>
      <c r="H69" s="88"/>
      <c r="I69" s="89"/>
      <c r="J69" s="90"/>
    </row>
    <row r="70" spans="1:14" ht="14.5" x14ac:dyDescent="0.35">
      <c r="A70" s="124" t="s">
        <v>40</v>
      </c>
      <c r="B70" s="125"/>
      <c r="C70" s="125"/>
      <c r="D70" s="125"/>
      <c r="E70" s="125"/>
      <c r="F70" s="125"/>
      <c r="G70" s="125" t="s">
        <v>41</v>
      </c>
      <c r="H70" s="125"/>
      <c r="I70" s="125"/>
      <c r="J70" s="126"/>
    </row>
    <row r="71" spans="1:14" ht="14.5" x14ac:dyDescent="0.35">
      <c r="A71" s="92" t="s">
        <v>42</v>
      </c>
      <c r="B71" s="93"/>
      <c r="C71" s="93"/>
      <c r="D71" s="93"/>
      <c r="E71" s="93"/>
      <c r="F71" s="93"/>
      <c r="G71" s="94" t="s">
        <v>43</v>
      </c>
      <c r="H71" s="95">
        <v>5</v>
      </c>
      <c r="I71" s="96" t="s">
        <v>44</v>
      </c>
      <c r="J71" s="97">
        <f>COUNTIF(F23:F67,"ЗМС")</f>
        <v>0</v>
      </c>
    </row>
    <row r="72" spans="1:14" ht="14.5" x14ac:dyDescent="0.35">
      <c r="A72" s="92" t="s">
        <v>45</v>
      </c>
      <c r="B72" s="98"/>
      <c r="C72" s="98"/>
      <c r="D72" s="98"/>
      <c r="E72" s="98"/>
      <c r="F72" s="98"/>
      <c r="G72" s="94" t="s">
        <v>46</v>
      </c>
      <c r="H72" s="99">
        <f>H73+H77</f>
        <v>44</v>
      </c>
      <c r="I72" s="96" t="s">
        <v>47</v>
      </c>
      <c r="J72" s="97">
        <f>COUNTIF(F23:F67,"МСМК")</f>
        <v>0</v>
      </c>
    </row>
    <row r="73" spans="1:14" ht="14.5" x14ac:dyDescent="0.35">
      <c r="A73" s="92"/>
      <c r="B73" s="98"/>
      <c r="C73" s="98"/>
      <c r="D73" s="98"/>
      <c r="E73" s="98"/>
      <c r="F73" s="98"/>
      <c r="G73" s="94" t="s">
        <v>48</v>
      </c>
      <c r="H73" s="99">
        <f>COUNT(A23:A67)</f>
        <v>44</v>
      </c>
      <c r="I73" s="96" t="s">
        <v>49</v>
      </c>
      <c r="J73" s="97">
        <f>COUNTIF(F23:F67,"МС")</f>
        <v>0</v>
      </c>
    </row>
    <row r="74" spans="1:14" ht="14.5" x14ac:dyDescent="0.35">
      <c r="A74" s="92"/>
      <c r="B74" s="98"/>
      <c r="C74" s="98"/>
      <c r="D74" s="98"/>
      <c r="E74" s="98"/>
      <c r="F74" s="98"/>
      <c r="G74" s="94" t="s">
        <v>50</v>
      </c>
      <c r="H74" s="99">
        <f>COUNT(A14:A68)</f>
        <v>44</v>
      </c>
      <c r="I74" s="96" t="s">
        <v>51</v>
      </c>
      <c r="J74" s="97">
        <f>COUNTIF(F23:F67,"КМС")</f>
        <v>6</v>
      </c>
    </row>
    <row r="75" spans="1:14" ht="14.5" x14ac:dyDescent="0.35">
      <c r="A75" s="92"/>
      <c r="B75" s="98"/>
      <c r="C75" s="98"/>
      <c r="D75" s="98"/>
      <c r="E75" s="98"/>
      <c r="F75" s="98"/>
      <c r="G75" s="94" t="s">
        <v>52</v>
      </c>
      <c r="H75" s="99">
        <f>COUNTIF(A14:A67,"НФ")</f>
        <v>0</v>
      </c>
      <c r="I75" s="96" t="s">
        <v>53</v>
      </c>
      <c r="J75" s="97">
        <f>COUNTIF(F29:F67,"1 СР")</f>
        <v>15</v>
      </c>
    </row>
    <row r="76" spans="1:14" ht="14.5" x14ac:dyDescent="0.35">
      <c r="A76" s="100"/>
      <c r="B76" s="93"/>
      <c r="C76" s="93"/>
      <c r="D76" s="93"/>
      <c r="E76" s="93"/>
      <c r="F76" s="93"/>
      <c r="G76" s="94" t="s">
        <v>54</v>
      </c>
      <c r="H76" s="99">
        <f>COUNTIF(A14:A67,"НФ")</f>
        <v>0</v>
      </c>
      <c r="I76" s="96" t="s">
        <v>55</v>
      </c>
      <c r="J76" s="97">
        <f>COUNTIF(F29:F67,"2 СР")</f>
        <v>14</v>
      </c>
    </row>
    <row r="77" spans="1:14" ht="13.5" customHeight="1" x14ac:dyDescent="0.35">
      <c r="A77" s="100"/>
      <c r="B77" s="98"/>
      <c r="C77" s="98"/>
      <c r="D77" s="98"/>
      <c r="E77" s="98"/>
      <c r="F77" s="98"/>
      <c r="G77" s="94" t="s">
        <v>56</v>
      </c>
      <c r="H77" s="99">
        <f>COUNTIF(A14:A67,"НФ")</f>
        <v>0</v>
      </c>
      <c r="I77" s="96" t="s">
        <v>57</v>
      </c>
      <c r="J77" s="97">
        <f>COUNTIF(F29:F67,"3 СР")</f>
        <v>6</v>
      </c>
    </row>
    <row r="78" spans="1:14" ht="7" customHeight="1" x14ac:dyDescent="0.35">
      <c r="A78" s="92"/>
      <c r="B78" s="1"/>
      <c r="C78" s="1"/>
      <c r="F78" s="101"/>
      <c r="G78" s="101"/>
      <c r="H78" s="101"/>
      <c r="I78" s="101"/>
      <c r="J78" s="6"/>
      <c r="K78" s="101"/>
      <c r="L78" s="101"/>
      <c r="M78" s="101"/>
      <c r="N78" s="6"/>
    </row>
    <row r="79" spans="1:14" ht="16" thickBot="1" x14ac:dyDescent="0.4">
      <c r="A79" s="127"/>
      <c r="B79" s="128"/>
      <c r="C79" s="128"/>
      <c r="D79" s="128" t="str">
        <f>A17</f>
        <v>ГЛАВНЫЙ СУДЬЯ:</v>
      </c>
      <c r="E79" s="128"/>
      <c r="F79" s="128" t="str">
        <f>A18</f>
        <v>ГЛАВНЫЙ СЕКРЕТАРЬ:</v>
      </c>
      <c r="G79" s="128"/>
      <c r="H79" s="128" t="str">
        <f>A19</f>
        <v>СУДЬЯ НА ФИНИШЕ:</v>
      </c>
      <c r="I79" s="128"/>
      <c r="J79" s="129"/>
      <c r="K79" s="102"/>
      <c r="L79" s="102"/>
      <c r="M79" s="102"/>
      <c r="N79" s="103"/>
    </row>
    <row r="80" spans="1:14" ht="13.5" thickTop="1" x14ac:dyDescent="0.35">
      <c r="A80" s="92"/>
      <c r="J80" s="105"/>
    </row>
    <row r="81" spans="1:10" x14ac:dyDescent="0.35">
      <c r="A81" s="92"/>
      <c r="J81" s="105"/>
    </row>
    <row r="82" spans="1:10" x14ac:dyDescent="0.35">
      <c r="A82" s="92"/>
      <c r="J82" s="105"/>
    </row>
    <row r="83" spans="1:10" x14ac:dyDescent="0.35">
      <c r="A83" s="92"/>
      <c r="J83" s="105"/>
    </row>
    <row r="84" spans="1:10" x14ac:dyDescent="0.35">
      <c r="A84" s="92"/>
      <c r="J84" s="105"/>
    </row>
    <row r="85" spans="1:10" x14ac:dyDescent="0.35">
      <c r="A85" s="92"/>
      <c r="F85" s="115"/>
      <c r="G85" s="115"/>
      <c r="H85" s="115"/>
      <c r="I85" s="115"/>
      <c r="J85" s="116"/>
    </row>
    <row r="86" spans="1:10" ht="16" thickBot="1" x14ac:dyDescent="0.4">
      <c r="A86" s="117"/>
      <c r="B86" s="114"/>
      <c r="C86" s="114"/>
      <c r="D86" s="114" t="str">
        <f>G17</f>
        <v xml:space="preserve">СТАРЧЕНКОВ С.А. (ВК, г. ОМСК) </v>
      </c>
      <c r="E86" s="114"/>
      <c r="F86" s="114" t="str">
        <f>G18</f>
        <v>СЛАБКОВСКАЯ В.Н. ( ВК, г. ОМСК)</v>
      </c>
      <c r="G86" s="114"/>
      <c r="H86" s="114" t="str">
        <f>G19</f>
        <v>БЕЛОБОРОДОВА О.В. (ВК, г.МОСКВА)</v>
      </c>
      <c r="I86" s="114"/>
      <c r="J86" s="118"/>
    </row>
    <row r="87" spans="1:10" ht="13.5" thickTop="1" x14ac:dyDescent="0.35">
      <c r="F87" s="104"/>
      <c r="G87" s="104"/>
      <c r="H87" s="104"/>
      <c r="I87" s="104"/>
    </row>
    <row r="88" spans="1:10" x14ac:dyDescent="0.35">
      <c r="F88" s="104"/>
      <c r="G88" s="104"/>
      <c r="H88" s="104"/>
      <c r="I88" s="104"/>
    </row>
    <row r="89" spans="1:10" x14ac:dyDescent="0.35">
      <c r="F89" s="104"/>
      <c r="G89" s="104"/>
      <c r="H89" s="104"/>
      <c r="I89" s="104"/>
    </row>
    <row r="90" spans="1:10" x14ac:dyDescent="0.35">
      <c r="F90" s="104"/>
      <c r="G90" s="104"/>
      <c r="H90" s="104"/>
      <c r="I90" s="104"/>
    </row>
    <row r="91" spans="1:10" x14ac:dyDescent="0.35">
      <c r="F91" s="104"/>
      <c r="G91" s="104"/>
      <c r="H91" s="104"/>
      <c r="I91" s="104"/>
    </row>
    <row r="92" spans="1:10" x14ac:dyDescent="0.35">
      <c r="F92" s="104"/>
      <c r="G92" s="104"/>
      <c r="H92" s="104"/>
      <c r="I92" s="104"/>
    </row>
    <row r="93" spans="1:10" x14ac:dyDescent="0.35">
      <c r="F93" s="104"/>
      <c r="G93" s="104"/>
      <c r="H93" s="104"/>
      <c r="I93" s="104"/>
    </row>
    <row r="94" spans="1:10" x14ac:dyDescent="0.35">
      <c r="F94" s="104"/>
      <c r="G94" s="104"/>
      <c r="H94" s="104"/>
      <c r="I94" s="104"/>
    </row>
    <row r="95" spans="1:10" x14ac:dyDescent="0.35">
      <c r="F95" s="104"/>
      <c r="G95" s="104"/>
      <c r="H95" s="104"/>
      <c r="I95" s="104"/>
    </row>
    <row r="96" spans="1:10" x14ac:dyDescent="0.35">
      <c r="F96" s="104"/>
      <c r="G96" s="104"/>
      <c r="H96" s="104"/>
      <c r="I96" s="104"/>
    </row>
    <row r="97" spans="4:10" x14ac:dyDescent="0.35">
      <c r="F97" s="104"/>
      <c r="G97" s="104"/>
      <c r="H97" s="104"/>
      <c r="I97" s="104"/>
    </row>
    <row r="98" spans="4:10" x14ac:dyDescent="0.35">
      <c r="F98" s="104"/>
      <c r="G98" s="104"/>
      <c r="H98" s="104"/>
      <c r="I98" s="104"/>
    </row>
    <row r="99" spans="4:10" x14ac:dyDescent="0.35">
      <c r="F99" s="104"/>
      <c r="G99" s="104"/>
      <c r="H99" s="104"/>
      <c r="I99" s="104"/>
    </row>
    <row r="100" spans="4:10" x14ac:dyDescent="0.35">
      <c r="F100" s="104"/>
      <c r="G100" s="104"/>
      <c r="H100" s="104"/>
      <c r="I100" s="104"/>
    </row>
    <row r="101" spans="4:10" x14ac:dyDescent="0.35">
      <c r="F101" s="104"/>
      <c r="G101" s="104"/>
      <c r="H101" s="104"/>
      <c r="I101" s="104"/>
    </row>
    <row r="102" spans="4:10" x14ac:dyDescent="0.35">
      <c r="F102" s="115"/>
      <c r="G102" s="115"/>
      <c r="H102" s="115"/>
      <c r="I102" s="115"/>
      <c r="J102" s="115"/>
    </row>
    <row r="103" spans="4:10" ht="16" thickBot="1" x14ac:dyDescent="0.4">
      <c r="F103" s="114"/>
      <c r="G103" s="114"/>
      <c r="H103" s="114"/>
      <c r="I103" s="114"/>
      <c r="J103" s="114"/>
    </row>
    <row r="104" spans="4:10" ht="13.5" thickTop="1" x14ac:dyDescent="0.35">
      <c r="D104" s="1">
        <v>10055306451</v>
      </c>
      <c r="E104" s="1" t="s">
        <v>58</v>
      </c>
    </row>
  </sheetData>
  <mergeCells count="26">
    <mergeCell ref="I13:J13"/>
    <mergeCell ref="A1:J1"/>
    <mergeCell ref="A2:J2"/>
    <mergeCell ref="A3:J3"/>
    <mergeCell ref="A4:J4"/>
    <mergeCell ref="A5:J5"/>
    <mergeCell ref="A6:J6"/>
    <mergeCell ref="A7:J7"/>
    <mergeCell ref="A9:J9"/>
    <mergeCell ref="A10:J10"/>
    <mergeCell ref="A11:J11"/>
    <mergeCell ref="I14:J14"/>
    <mergeCell ref="A15:G15"/>
    <mergeCell ref="A70:F70"/>
    <mergeCell ref="G70:J70"/>
    <mergeCell ref="A79:C79"/>
    <mergeCell ref="D79:E79"/>
    <mergeCell ref="F79:G79"/>
    <mergeCell ref="H79:J79"/>
    <mergeCell ref="F103:J103"/>
    <mergeCell ref="F85:J85"/>
    <mergeCell ref="A86:C86"/>
    <mergeCell ref="D86:E86"/>
    <mergeCell ref="F86:G86"/>
    <mergeCell ref="H86:J86"/>
    <mergeCell ref="F102:J102"/>
  </mergeCells>
  <printOptions horizontalCentered="1"/>
  <pageMargins left="0.19685039370078741" right="0.19685039370078741" top="0.9055118110236221" bottom="7.874015748031496E-2" header="0.15748031496062992" footer="0.11811023622047245"/>
  <pageSetup paperSize="9" scale="63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 с выбыванием Д</vt:lpstr>
      <vt:lpstr> с выбыванием Ю</vt:lpstr>
      <vt:lpstr>' с выбыванием Д'!Заголовки_для_печати</vt:lpstr>
      <vt:lpstr>' с выбыванием Ю'!Заголовки_для_печати</vt:lpstr>
      <vt:lpstr>' с выбыванием Д'!Область_печати</vt:lpstr>
      <vt:lpstr>' с выбыванием Ю'!Область_печати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2025-07-15T12:50:24Z</dcterms:created>
  <dcterms:modified xsi:type="dcterms:W3CDTF">2025-07-15T13:28:06Z</dcterms:modified>
</cp:coreProperties>
</file>