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Оренбург\"/>
    </mc:Choice>
  </mc:AlternateContent>
  <xr:revisionPtr revIDLastSave="0" documentId="13_ncr:1_{AC5E7D23-F1CC-4832-B182-368035987E06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" sheetId="98" r:id="rId1"/>
  </sheets>
  <definedNames>
    <definedName name="_xlnm.Print_Titles" localSheetId="0">ИГ!$21:$22</definedName>
    <definedName name="_xlnm.Print_Area" localSheetId="0">ИГ!$A$1:$L$71</definedName>
  </definedNames>
  <calcPr calcId="191029"/>
</workbook>
</file>

<file path=xl/calcChain.xml><?xml version="1.0" encoding="utf-8"?>
<calcChain xmlns="http://schemas.openxmlformats.org/spreadsheetml/2006/main">
  <c r="J53" i="98" l="1"/>
  <c r="J52" i="98"/>
  <c r="J51" i="98"/>
  <c r="J50" i="98"/>
  <c r="J49" i="98"/>
  <c r="J48" i="98"/>
  <c r="J47" i="98"/>
  <c r="J46" i="98"/>
  <c r="J45" i="98"/>
  <c r="J44" i="98"/>
  <c r="J43" i="98"/>
  <c r="J42" i="98"/>
  <c r="J41" i="98"/>
  <c r="J40" i="98"/>
  <c r="J39" i="98"/>
  <c r="J38" i="98"/>
  <c r="J37" i="98"/>
  <c r="J36" i="98"/>
  <c r="J35" i="98"/>
  <c r="J34" i="98"/>
  <c r="J33" i="98"/>
  <c r="J32" i="98"/>
  <c r="J31" i="98"/>
  <c r="J30" i="98"/>
  <c r="J29" i="98"/>
  <c r="J28" i="98"/>
  <c r="J27" i="98"/>
  <c r="J26" i="98"/>
  <c r="J25" i="98"/>
  <c r="J24" i="98"/>
  <c r="A71" i="98"/>
  <c r="I71" i="98"/>
  <c r="G71" i="98"/>
  <c r="H59" i="98"/>
  <c r="J23" i="98" l="1"/>
  <c r="H63" i="98"/>
  <c r="H62" i="98"/>
  <c r="H60" i="98"/>
  <c r="H61" i="98"/>
  <c r="L62" i="98"/>
  <c r="L61" i="98"/>
  <c r="L60" i="98"/>
  <c r="L59" i="98"/>
  <c r="L58" i="98"/>
  <c r="L57" i="98"/>
  <c r="L56" i="98"/>
  <c r="H58" i="98" l="1"/>
  <c r="H57" i="98" s="1"/>
</calcChain>
</file>

<file path=xl/sharedStrings.xml><?xml version="1.0" encoding="utf-8"?>
<sst xmlns="http://schemas.openxmlformats.org/spreadsheetml/2006/main" count="198" uniqueCount="135">
  <si>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</si>
  <si>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</si>
  <si>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</si>
  <si>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</si>
  <si>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</si>
  <si>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</si>
  <si>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</si>
  <si>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</si>
  <si>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</si>
  <si>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</si>
  <si>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</si>
  <si>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</si>
  <si>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</si>
  <si>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</si>
  <si>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</si>
  <si>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</si>
  <si>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</si>
  <si>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</si>
  <si>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</si>
  <si>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</si>
  <si>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</si>
  <si>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</si>
  <si>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</si>
  <si>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</si>
  <si>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</si>
  <si>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</si>
  <si>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</si>
  <si>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</si>
  <si>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</si>
  <si>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</si>
  <si>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</si>
  <si>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</si>
  <si>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</si>
  <si>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</si>
  <si>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</si>
  <si>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</si>
  <si>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</si>
  <si>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</si>
  <si>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</si>
  <si>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ВСЕРОССИЙСКИЕ СОРЕВНОВАНИЯ</t>
  </si>
  <si>
    <t>Лимит времени</t>
  </si>
  <si>
    <t xml:space="preserve">шоссе - индивидуальная гонка на время </t>
  </si>
  <si>
    <t>Самарская область</t>
  </si>
  <si>
    <t/>
  </si>
  <si>
    <t>2 СР</t>
  </si>
  <si>
    <t>3 СР</t>
  </si>
  <si>
    <t>Осадки: н. дождь</t>
  </si>
  <si>
    <t>Федерация велосипедного спорта Оренбургской области</t>
  </si>
  <si>
    <t>Девушки 15-16 лет</t>
  </si>
  <si>
    <t>ДАТА ПРОВЕДЕНИЯ: 12 июля 2024 года</t>
  </si>
  <si>
    <t xml:space="preserve">НАЧАЛО ГОНКИ: 10ч 30м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</si>
  <si>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30м</t>
    </r>
  </si>
  <si>
    <t>№ ЕКП 2024: 2008560021025798</t>
  </si>
  <si>
    <t>№ ВРВС: 0080541811Я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</si>
  <si>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</si>
  <si>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</si>
  <si>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</si>
  <si>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МАКСИМАЛЬНЫЙ ПЕРЕПАД (HD)(м): 15</t>
  </si>
  <si>
    <t>СУММА ПОЛОЖИТЕЛЬНЫХ ПЕРЕПАДОВ ВЫСОТЫ НА ДИСТАНЦИИ (ТС)(м): 30</t>
  </si>
  <si>
    <t>15 км /1</t>
  </si>
  <si>
    <t xml:space="preserve">ПЕТРОВА Анна </t>
  </si>
  <si>
    <t>ПИРОГОВА Анастасия</t>
  </si>
  <si>
    <t>ПРОНИНА Анастасия</t>
  </si>
  <si>
    <t>ЛЕПЕХА Диана</t>
  </si>
  <si>
    <t>ГАРАЙШИНА Виктория</t>
  </si>
  <si>
    <t>ШАЙХЛИСЛАМОВА Карина</t>
  </si>
  <si>
    <t>ДУБЫНИНА Ирина</t>
  </si>
  <si>
    <t>ЛУКИНА Ангелина</t>
  </si>
  <si>
    <t>ПИСКУНОВА Софья</t>
  </si>
  <si>
    <t>ВАСИЛЬЕВА Елена</t>
  </si>
  <si>
    <t>ПИСКУНОВА Дарья</t>
  </si>
  <si>
    <t>КАРГАЕВА Полина</t>
  </si>
  <si>
    <t xml:space="preserve">ТРАПЕЗНИКОВА Анастасия </t>
  </si>
  <si>
    <t>ЕРШИХИНА Юлия</t>
  </si>
  <si>
    <t>ИВАНОВА Александра</t>
  </si>
  <si>
    <t>КИРИЛЛОВА Ника</t>
  </si>
  <si>
    <t>БЕЛЬКОВА Ульяна</t>
  </si>
  <si>
    <t>ШАКИРОВА Екатерина</t>
  </si>
  <si>
    <t>КРАВЦОВА Анастасия</t>
  </si>
  <si>
    <t>ЧУГУРОВА Арина</t>
  </si>
  <si>
    <t xml:space="preserve">ЗАХАРОВА Екатерина </t>
  </si>
  <si>
    <t>ХАРЛАМОВА София</t>
  </si>
  <si>
    <t>ЧЕРЕВАНЬ Елизавета</t>
  </si>
  <si>
    <t>ЗАПАРА Анна</t>
  </si>
  <si>
    <t>ФЕОФАНОВА Мария</t>
  </si>
  <si>
    <t xml:space="preserve">ГУЗАИРОВА Рената </t>
  </si>
  <si>
    <t xml:space="preserve">КОНДРАТЬЕВА Ева </t>
  </si>
  <si>
    <t>БАЙКИНА Екатерина</t>
  </si>
  <si>
    <t>МУРТАЗАЛИЕВА Самира</t>
  </si>
  <si>
    <t>РОЩУПКИНА Вера</t>
  </si>
  <si>
    <t>ГРИГОРЬЕВА Алена</t>
  </si>
  <si>
    <t>10114018430</t>
  </si>
  <si>
    <t>10128099901</t>
  </si>
  <si>
    <t>10131547138</t>
  </si>
  <si>
    <t>10145987711</t>
  </si>
  <si>
    <t>10112255656</t>
  </si>
  <si>
    <t>10116905188</t>
  </si>
  <si>
    <t>10139116774</t>
  </si>
  <si>
    <t>10128099392</t>
  </si>
  <si>
    <t>10124351859</t>
  </si>
  <si>
    <t>10137182737</t>
  </si>
  <si>
    <t>10124350748</t>
  </si>
  <si>
    <t>10142056682</t>
  </si>
  <si>
    <t>10152835002</t>
  </si>
  <si>
    <t>10150057061</t>
  </si>
  <si>
    <t>10120340709</t>
  </si>
  <si>
    <t>10141013732</t>
  </si>
  <si>
    <t>10137215473</t>
  </si>
  <si>
    <t>10120340911</t>
  </si>
  <si>
    <t>10124223739</t>
  </si>
  <si>
    <t>10143689316</t>
  </si>
  <si>
    <t>10152690613</t>
  </si>
  <si>
    <t>10150882470</t>
  </si>
  <si>
    <t>10144069737</t>
  </si>
  <si>
    <t>10154741656</t>
  </si>
  <si>
    <t>10137252556</t>
  </si>
  <si>
    <t>10152692633</t>
  </si>
  <si>
    <t>10152749526</t>
  </si>
  <si>
    <t>10144139556</t>
  </si>
  <si>
    <t>10154677695</t>
  </si>
  <si>
    <t>10150336947</t>
  </si>
  <si>
    <t>10112813509</t>
  </si>
  <si>
    <t>Свердловская область</t>
  </si>
  <si>
    <t>Челябинская область</t>
  </si>
  <si>
    <t>Удмуртская республика</t>
  </si>
  <si>
    <t>Оренбургская область</t>
  </si>
  <si>
    <t>Температура: +18,4</t>
  </si>
  <si>
    <t>Влажность: 81%</t>
  </si>
  <si>
    <t>Ветер: 25,2 км/ч (С)</t>
  </si>
  <si>
    <t>СУДЬЯ НА ФИНИШЕ</t>
  </si>
  <si>
    <t>НАЗВАНИЕ ТРАССЫ / РЕГ. НОМЕР: Р 239 (обход г. Оренбурга)</t>
  </si>
  <si>
    <t>МЕСТО ПРОВЕДЕНИЯ: г. Оренбург</t>
  </si>
  <si>
    <t>Министерство физической культуры и спорта Оренбургской области</t>
  </si>
  <si>
    <t>1 сп.р.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</si>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</sst>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4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justify"/>
    </xf>
    <xf numFmtId="0" fontId="17" fillId="0" borderId="0" xfId="8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0" borderId="1" xfId="8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4" fontId="5" fillId="0" borderId="41" xfId="0" applyNumberFormat="1" applyFont="1" applyBorder="1" applyAlignment="1">
      <alignment horizontal="center" vertical="center"/>
    </xf>
    <xf numFmtId="0" fontId="18" fillId="0" borderId="41" xfId="8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8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4" fontId="6" fillId="2" borderId="38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127454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38044" cy="614734"/>
        </a:xfrm>
        <a:prstGeom prst="rect">
          <a:avLst/>
        </a:prstGeom>
      </xdr:spPr>
    </xdr:pic>
    <xdr:clientData/>
  </xdr:twoCellAnchor>
  <xdr:twoCellAnchor editAs="oneCell">
    <xdr:from>
      <xdr:col>10</xdr:col>
      <xdr:colOff>627124</xdr:colOff>
      <xdr:row>0</xdr:row>
      <xdr:rowOff>15240</xdr:rowOff>
    </xdr:from>
    <xdr:to>
      <xdr:col>11</xdr:col>
      <xdr:colOff>220979</xdr:colOff>
      <xdr:row>2</xdr:row>
      <xdr:rowOff>213360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8A67DDC-8BEB-4247-BCEB-1522D609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1184" y="1524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297180</xdr:colOff>
      <xdr:row>0</xdr:row>
      <xdr:rowOff>45720</xdr:rowOff>
    </xdr:from>
    <xdr:to>
      <xdr:col>11</xdr:col>
      <xdr:colOff>1234440</xdr:colOff>
      <xdr:row>2</xdr:row>
      <xdr:rowOff>200779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E80C436-EF6B-48CA-B463-91A17404A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2320" y="45720"/>
          <a:ext cx="937260" cy="642739"/>
        </a:xfrm>
        <a:prstGeom prst="rect">
          <a:avLst/>
        </a:prstGeom>
      </xdr:spPr>
    </xdr:pic>
    <xdr:clientData/>
  </xdr:twoCellAnchor>
  <xdr:twoCellAnchor editAs="oneCell">
    <xdr:from>
      <xdr:col>6</xdr:col>
      <xdr:colOff>1059180</xdr:colOff>
      <xdr:row>65</xdr:row>
      <xdr:rowOff>83820</xdr:rowOff>
    </xdr:from>
    <xdr:to>
      <xdr:col>6</xdr:col>
      <xdr:colOff>2156460</xdr:colOff>
      <xdr:row>69</xdr:row>
      <xdr:rowOff>96345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6908A16-BA3B-4455-8151-7D3678458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60" y="14881860"/>
          <a:ext cx="1097280" cy="713565"/>
        </a:xfrm>
        <a:prstGeom prst="rect">
          <a:avLst/>
        </a:prstGeom>
      </xdr:spPr>
    </xdr:pic>
    <xdr:clientData/>
  </xdr:twoCellAnchor>
  <xdr:twoCellAnchor editAs="oneCell">
    <xdr:from>
      <xdr:col>9</xdr:col>
      <xdr:colOff>464820</xdr:colOff>
      <xdr:row>65</xdr:row>
      <xdr:rowOff>38100</xdr:rowOff>
    </xdr:from>
    <xdr:to>
      <xdr:col>10</xdr:col>
      <xdr:colOff>975360</xdr:colOff>
      <xdr:row>69</xdr:row>
      <xdr:rowOff>127060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634DCC91-A2B9-4659-8CCC-BCF8F5AB6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66860" y="14836140"/>
          <a:ext cx="1432560" cy="7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65</xdr:row>
      <xdr:rowOff>144780</xdr:rowOff>
    </xdr:from>
    <xdr:to>
      <xdr:col>3</xdr:col>
      <xdr:colOff>763654</xdr:colOff>
      <xdr:row>69</xdr:row>
      <xdr:rowOff>56762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48BFCB3-9F18-4ABA-B0EC-344BBD8D0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0" y="14942820"/>
          <a:ext cx="1068454" cy="613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B72"/>
  <sheetViews>
    <sheetView tabSelected="1" view="pageBreakPreview" topLeftCell="A36" zoomScaleNormal="100" zoomScaleSheetLayoutView="100" zoomScalePageLayoutView="50" workbookViewId="0">
      <selection activeCell="L46" sqref="L46"/>
    </sheetView>
  </sheetViews>
  <sheetFormatPr defaultColWidth="9.140625" defaultRowHeight="12.75" x14ac:dyDescent="0.2"/>
  <cols>
    <col min="1" max="1" width="7" style="34" customWidth="1"/>
    <col min="2" max="2" width="7" style="49" customWidth="1"/>
    <col min="3" max="3" width="12.7109375" style="49" customWidth="1"/>
    <col min="4" max="4" width="23.28515625" style="34" customWidth="1"/>
    <col min="5" max="5" width="11.7109375" style="56" customWidth="1"/>
    <col min="6" max="6" width="7.7109375" style="34" customWidth="1"/>
    <col min="7" max="7" width="33.28515625" style="34" customWidth="1"/>
    <col min="8" max="8" width="13.5703125" style="58" customWidth="1"/>
    <col min="9" max="9" width="12.28515625" style="66" customWidth="1"/>
    <col min="10" max="10" width="13.42578125" style="50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28" ht="19.5" customHeight="1" x14ac:dyDescent="0.2">
      <c r="A2" s="158" t="s">
        <v>132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28" ht="19.5" customHeight="1" x14ac:dyDescent="0.2">
      <c r="A3" s="158" t="s">
        <v>10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28" ht="19.5" customHeight="1" x14ac:dyDescent="0.2">
      <c r="A4" s="158" t="s">
        <v>47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18" t="s">
        <v>43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28" s="35" customFormat="1" ht="28.5" x14ac:dyDescent="0.2">
      <c r="A6" s="159" t="s">
        <v>39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31" t="s">
        <v>16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28" s="35" customFormat="1" ht="4.5" customHeight="1" thickBot="1" x14ac:dyDescent="0.25">
      <c r="A8" s="148" t="s">
        <v>43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28" ht="19.5" customHeight="1" thickTop="1" x14ac:dyDescent="0.2">
      <c r="A9" s="132" t="s">
        <v>21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4"/>
    </row>
    <row r="10" spans="1:28" s="75" customFormat="1" ht="18" customHeight="1" x14ac:dyDescent="0.2">
      <c r="A10" s="135" t="s">
        <v>41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7"/>
    </row>
    <row r="11" spans="1:28" ht="19.5" customHeight="1" x14ac:dyDescent="0.2">
      <c r="A11" s="138" t="s">
        <v>48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28" ht="5.25" customHeight="1" x14ac:dyDescent="0.2">
      <c r="A12" s="149" t="s">
        <v>43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1"/>
    </row>
    <row r="13" spans="1:28" ht="15.75" x14ac:dyDescent="0.2">
      <c r="A13" s="144" t="s">
        <v>131</v>
      </c>
      <c r="B13" s="145"/>
      <c r="C13" s="145"/>
      <c r="D13" s="145"/>
      <c r="E13" s="30"/>
      <c r="F13" s="1"/>
      <c r="G13" s="83" t="s">
        <v>50</v>
      </c>
      <c r="H13" s="76"/>
      <c r="I13" s="59"/>
      <c r="J13" s="20"/>
      <c r="K13" s="11"/>
      <c r="L13" s="12" t="s">
        <v>53</v>
      </c>
    </row>
    <row r="14" spans="1:28" ht="15.75" x14ac:dyDescent="0.2">
      <c r="A14" s="146" t="s">
        <v>49</v>
      </c>
      <c r="B14" s="147"/>
      <c r="C14" s="147"/>
      <c r="D14" s="147"/>
      <c r="E14" s="31"/>
      <c r="F14" s="2"/>
      <c r="G14" s="2" t="s">
        <v>51</v>
      </c>
      <c r="H14" s="77"/>
      <c r="I14" s="60"/>
      <c r="J14" s="21"/>
      <c r="K14" s="13"/>
      <c r="L14" s="14" t="s">
        <v>52</v>
      </c>
    </row>
    <row r="15" spans="1:28" ht="15" x14ac:dyDescent="0.2">
      <c r="A15" s="155" t="s">
        <v>9</v>
      </c>
      <c r="B15" s="156"/>
      <c r="C15" s="156"/>
      <c r="D15" s="156"/>
      <c r="E15" s="156"/>
      <c r="F15" s="156"/>
      <c r="G15" s="157"/>
      <c r="H15" s="152" t="s">
        <v>1</v>
      </c>
      <c r="I15" s="153"/>
      <c r="J15" s="153"/>
      <c r="K15" s="153"/>
      <c r="L15" s="154"/>
    </row>
    <row r="16" spans="1:28" ht="15" x14ac:dyDescent="0.2">
      <c r="A16" s="37" t="s">
        <v>17</v>
      </c>
      <c r="B16" s="38"/>
      <c r="C16" s="38"/>
      <c r="D16" s="39"/>
      <c r="E16" s="4" t="s">
        <v>43</v>
      </c>
      <c r="F16" s="39"/>
      <c r="G16" s="4"/>
      <c r="H16" s="141" t="s">
        <v>130</v>
      </c>
      <c r="I16" s="142"/>
      <c r="J16" s="142"/>
      <c r="K16" s="142"/>
      <c r="L16" s="143"/>
    </row>
    <row r="17" spans="1:12" ht="15" x14ac:dyDescent="0.2">
      <c r="A17" s="37" t="s">
        <v>18</v>
      </c>
      <c r="B17" s="38"/>
      <c r="C17" s="38"/>
      <c r="D17" s="4"/>
      <c r="E17" s="32"/>
      <c r="F17" s="39"/>
      <c r="G17" s="4" t="s">
        <v>54</v>
      </c>
      <c r="H17" s="141" t="s">
        <v>57</v>
      </c>
      <c r="I17" s="142"/>
      <c r="J17" s="142"/>
      <c r="K17" s="142"/>
      <c r="L17" s="143"/>
    </row>
    <row r="18" spans="1:12" ht="15" x14ac:dyDescent="0.2">
      <c r="A18" s="37" t="s">
        <v>19</v>
      </c>
      <c r="B18" s="38"/>
      <c r="C18" s="38"/>
      <c r="D18" s="4"/>
      <c r="E18" s="32"/>
      <c r="F18" s="39"/>
      <c r="G18" s="4" t="s">
        <v>55</v>
      </c>
      <c r="H18" s="141" t="s">
        <v>58</v>
      </c>
      <c r="I18" s="142"/>
      <c r="J18" s="142"/>
      <c r="K18" s="142"/>
      <c r="L18" s="143"/>
    </row>
    <row r="19" spans="1:12" ht="16.5" thickBot="1" x14ac:dyDescent="0.25">
      <c r="A19" s="37" t="s">
        <v>15</v>
      </c>
      <c r="B19" s="5"/>
      <c r="C19" s="5"/>
      <c r="D19" s="3"/>
      <c r="E19" s="80"/>
      <c r="F19" s="3"/>
      <c r="G19" s="4" t="s">
        <v>56</v>
      </c>
      <c r="H19" s="107" t="s">
        <v>37</v>
      </c>
      <c r="I19" s="61"/>
      <c r="J19" s="22"/>
      <c r="K19" s="29">
        <v>15</v>
      </c>
      <c r="L19" s="40" t="s">
        <v>59</v>
      </c>
    </row>
    <row r="20" spans="1:12" ht="5.25" customHeight="1" thickTop="1" thickBot="1" x14ac:dyDescent="0.25">
      <c r="A20" s="9"/>
      <c r="B20" s="8"/>
      <c r="C20" s="8"/>
      <c r="D20" s="7"/>
      <c r="E20" s="33"/>
      <c r="F20" s="7"/>
      <c r="G20" s="7"/>
      <c r="H20" s="57"/>
      <c r="I20" s="62"/>
      <c r="J20" s="23"/>
      <c r="K20" s="7"/>
      <c r="L20" s="10"/>
    </row>
    <row r="21" spans="1:12" s="41" customFormat="1" ht="21" customHeight="1" thickTop="1" x14ac:dyDescent="0.2">
      <c r="A21" s="160" t="s">
        <v>6</v>
      </c>
      <c r="B21" s="128" t="s">
        <v>12</v>
      </c>
      <c r="C21" s="128" t="s">
        <v>36</v>
      </c>
      <c r="D21" s="128" t="s">
        <v>2</v>
      </c>
      <c r="E21" s="162" t="s">
        <v>35</v>
      </c>
      <c r="F21" s="128" t="s">
        <v>8</v>
      </c>
      <c r="G21" s="128" t="s">
        <v>13</v>
      </c>
      <c r="H21" s="111" t="s">
        <v>7</v>
      </c>
      <c r="I21" s="111" t="s">
        <v>25</v>
      </c>
      <c r="J21" s="113" t="s">
        <v>22</v>
      </c>
      <c r="K21" s="115" t="s">
        <v>24</v>
      </c>
      <c r="L21" s="121" t="s">
        <v>14</v>
      </c>
    </row>
    <row r="22" spans="1:12" s="41" customFormat="1" ht="13.5" customHeight="1" x14ac:dyDescent="0.2">
      <c r="A22" s="161"/>
      <c r="B22" s="129"/>
      <c r="C22" s="129"/>
      <c r="D22" s="129"/>
      <c r="E22" s="163"/>
      <c r="F22" s="129"/>
      <c r="G22" s="129"/>
      <c r="H22" s="112"/>
      <c r="I22" s="112"/>
      <c r="J22" s="114"/>
      <c r="K22" s="116"/>
      <c r="L22" s="122"/>
    </row>
    <row r="23" spans="1:12" ht="21.75" customHeight="1" x14ac:dyDescent="0.2">
      <c r="A23" s="84">
        <v>1</v>
      </c>
      <c r="B23" s="85">
        <v>71</v>
      </c>
      <c r="C23" s="86" t="s">
        <v>91</v>
      </c>
      <c r="D23" s="87" t="s">
        <v>60</v>
      </c>
      <c r="E23" s="88">
        <v>39587</v>
      </c>
      <c r="F23" s="89" t="s">
        <v>32</v>
      </c>
      <c r="G23" s="90" t="s">
        <v>122</v>
      </c>
      <c r="H23" s="106">
        <v>1.6219212962962942E-2</v>
      </c>
      <c r="I23" s="104"/>
      <c r="J23" s="91">
        <f>IFERROR($K$19*3600/(HOUR(H23)*3600+MINUTE(H23)*60+SECOND(H23)),"")</f>
        <v>38.54389721627409</v>
      </c>
      <c r="K23" s="85" t="s">
        <v>32</v>
      </c>
      <c r="L23" s="92"/>
    </row>
    <row r="24" spans="1:12" ht="21.75" customHeight="1" x14ac:dyDescent="0.2">
      <c r="A24" s="93">
        <v>2</v>
      </c>
      <c r="B24" s="85">
        <v>38</v>
      </c>
      <c r="C24" s="86" t="s">
        <v>92</v>
      </c>
      <c r="D24" s="87" t="s">
        <v>61</v>
      </c>
      <c r="E24" s="88">
        <v>40058</v>
      </c>
      <c r="F24" s="89" t="s">
        <v>133</v>
      </c>
      <c r="G24" s="90" t="s">
        <v>42</v>
      </c>
      <c r="H24" s="106">
        <v>1.6490740740740785E-2</v>
      </c>
      <c r="I24" s="104">
        <v>2.715277777778427E-4</v>
      </c>
      <c r="J24" s="91">
        <f t="shared" ref="J24:J53" si="0">IFERROR($K$19*3600/(HOUR(H24)*3600+MINUTE(H24)*60+SECOND(H24)),"")</f>
        <v>37.89473684210526</v>
      </c>
      <c r="K24" s="85" t="s">
        <v>32</v>
      </c>
      <c r="L24" s="92"/>
    </row>
    <row r="25" spans="1:12" ht="21.75" customHeight="1" x14ac:dyDescent="0.2">
      <c r="A25" s="84">
        <v>3</v>
      </c>
      <c r="B25" s="85">
        <v>39</v>
      </c>
      <c r="C25" s="86" t="s">
        <v>93</v>
      </c>
      <c r="D25" s="87" t="s">
        <v>62</v>
      </c>
      <c r="E25" s="88">
        <v>39814</v>
      </c>
      <c r="F25" s="89" t="s">
        <v>133</v>
      </c>
      <c r="G25" s="90" t="s">
        <v>42</v>
      </c>
      <c r="H25" s="106">
        <v>1.6537037037036989E-2</v>
      </c>
      <c r="I25" s="104">
        <v>3.1782407407404678E-4</v>
      </c>
      <c r="J25" s="91">
        <f t="shared" si="0"/>
        <v>37.788663400979708</v>
      </c>
      <c r="K25" s="85" t="s">
        <v>32</v>
      </c>
      <c r="L25" s="92"/>
    </row>
    <row r="26" spans="1:12" ht="21.75" customHeight="1" x14ac:dyDescent="0.2">
      <c r="A26" s="93">
        <v>4</v>
      </c>
      <c r="B26" s="85">
        <v>42</v>
      </c>
      <c r="C26" s="86" t="s">
        <v>94</v>
      </c>
      <c r="D26" s="87" t="s">
        <v>63</v>
      </c>
      <c r="E26" s="88">
        <v>40417</v>
      </c>
      <c r="F26" s="89" t="s">
        <v>133</v>
      </c>
      <c r="G26" s="90" t="s">
        <v>42</v>
      </c>
      <c r="H26" s="106">
        <v>1.6609027777777806E-2</v>
      </c>
      <c r="I26" s="104">
        <v>3.8981481481486363E-4</v>
      </c>
      <c r="J26" s="91">
        <f t="shared" si="0"/>
        <v>37.630662020905923</v>
      </c>
      <c r="K26" s="85" t="s">
        <v>32</v>
      </c>
      <c r="L26" s="92"/>
    </row>
    <row r="27" spans="1:12" ht="21.75" customHeight="1" x14ac:dyDescent="0.2">
      <c r="A27" s="84">
        <v>5</v>
      </c>
      <c r="B27" s="85">
        <v>57</v>
      </c>
      <c r="C27" s="86" t="s">
        <v>95</v>
      </c>
      <c r="D27" s="87" t="s">
        <v>64</v>
      </c>
      <c r="E27" s="88">
        <v>39471</v>
      </c>
      <c r="F27" s="89" t="s">
        <v>133</v>
      </c>
      <c r="G27" s="90" t="s">
        <v>122</v>
      </c>
      <c r="H27" s="106">
        <v>1.6610069444444424E-2</v>
      </c>
      <c r="I27" s="104">
        <v>3.9085648148148161E-4</v>
      </c>
      <c r="J27" s="91">
        <f t="shared" si="0"/>
        <v>37.630662020905923</v>
      </c>
      <c r="K27" s="85" t="s">
        <v>32</v>
      </c>
      <c r="L27" s="92"/>
    </row>
    <row r="28" spans="1:12" ht="21.75" customHeight="1" x14ac:dyDescent="0.2">
      <c r="A28" s="93">
        <v>6</v>
      </c>
      <c r="B28" s="85">
        <v>76</v>
      </c>
      <c r="C28" s="86" t="s">
        <v>96</v>
      </c>
      <c r="D28" s="87" t="s">
        <v>65</v>
      </c>
      <c r="E28" s="88">
        <v>39479</v>
      </c>
      <c r="F28" s="89" t="s">
        <v>32</v>
      </c>
      <c r="G28" s="90" t="s">
        <v>122</v>
      </c>
      <c r="H28" s="106">
        <v>1.6616203703703723E-2</v>
      </c>
      <c r="I28" s="104">
        <v>3.9699074074078106E-4</v>
      </c>
      <c r="J28" s="91">
        <f t="shared" si="0"/>
        <v>37.604456824512532</v>
      </c>
      <c r="K28" s="85"/>
      <c r="L28" s="92"/>
    </row>
    <row r="29" spans="1:12" ht="21.75" customHeight="1" x14ac:dyDescent="0.2">
      <c r="A29" s="84">
        <v>7</v>
      </c>
      <c r="B29" s="85">
        <v>116</v>
      </c>
      <c r="C29" s="86" t="s">
        <v>97</v>
      </c>
      <c r="D29" s="87" t="s">
        <v>66</v>
      </c>
      <c r="E29" s="88">
        <v>40173</v>
      </c>
      <c r="F29" s="89" t="s">
        <v>134</v>
      </c>
      <c r="G29" s="90" t="s">
        <v>123</v>
      </c>
      <c r="H29" s="106">
        <v>1.709166666666664E-2</v>
      </c>
      <c r="I29" s="104">
        <v>8.7245370370369821E-4</v>
      </c>
      <c r="J29" s="91">
        <f t="shared" si="0"/>
        <v>36.560595802301961</v>
      </c>
      <c r="K29" s="85"/>
      <c r="L29" s="92"/>
    </row>
    <row r="30" spans="1:12" ht="21.75" customHeight="1" x14ac:dyDescent="0.2">
      <c r="A30" s="93">
        <v>8</v>
      </c>
      <c r="B30" s="85">
        <v>37</v>
      </c>
      <c r="C30" s="86" t="s">
        <v>98</v>
      </c>
      <c r="D30" s="87" t="s">
        <v>67</v>
      </c>
      <c r="E30" s="88">
        <v>39776</v>
      </c>
      <c r="F30" s="89" t="s">
        <v>32</v>
      </c>
      <c r="G30" s="90" t="s">
        <v>42</v>
      </c>
      <c r="H30" s="106">
        <v>1.7105439814814855E-2</v>
      </c>
      <c r="I30" s="104">
        <v>8.862268518519123E-4</v>
      </c>
      <c r="J30" s="91">
        <f t="shared" si="0"/>
        <v>36.535859269282817</v>
      </c>
      <c r="K30" s="85"/>
      <c r="L30" s="92"/>
    </row>
    <row r="31" spans="1:12" ht="21.75" customHeight="1" x14ac:dyDescent="0.2">
      <c r="A31" s="84">
        <v>9</v>
      </c>
      <c r="B31" s="85">
        <v>73</v>
      </c>
      <c r="C31" s="86" t="s">
        <v>99</v>
      </c>
      <c r="D31" s="87" t="s">
        <v>68</v>
      </c>
      <c r="E31" s="88">
        <v>39965</v>
      </c>
      <c r="F31" s="89" t="s">
        <v>133</v>
      </c>
      <c r="G31" s="90" t="s">
        <v>122</v>
      </c>
      <c r="H31" s="106">
        <v>1.7200810185185184E-2</v>
      </c>
      <c r="I31" s="104">
        <v>9.8159722222224133E-4</v>
      </c>
      <c r="J31" s="91">
        <f t="shared" si="0"/>
        <v>36.339165545087482</v>
      </c>
      <c r="K31" s="85"/>
      <c r="L31" s="92"/>
    </row>
    <row r="32" spans="1:12" ht="21.75" customHeight="1" x14ac:dyDescent="0.2">
      <c r="A32" s="93">
        <v>10</v>
      </c>
      <c r="B32" s="85">
        <v>75</v>
      </c>
      <c r="C32" s="86" t="s">
        <v>100</v>
      </c>
      <c r="D32" s="87" t="s">
        <v>69</v>
      </c>
      <c r="E32" s="88">
        <v>40309</v>
      </c>
      <c r="F32" s="89" t="s">
        <v>133</v>
      </c>
      <c r="G32" s="90" t="s">
        <v>122</v>
      </c>
      <c r="H32" s="106">
        <v>1.7296990740740689E-2</v>
      </c>
      <c r="I32" s="104">
        <v>1.077777777777747E-3</v>
      </c>
      <c r="J32" s="91">
        <f t="shared" si="0"/>
        <v>36.144578313253014</v>
      </c>
      <c r="K32" s="85"/>
      <c r="L32" s="92"/>
    </row>
    <row r="33" spans="1:12" ht="21.75" customHeight="1" x14ac:dyDescent="0.2">
      <c r="A33" s="84">
        <v>11</v>
      </c>
      <c r="B33" s="85">
        <v>72</v>
      </c>
      <c r="C33" s="86" t="s">
        <v>101</v>
      </c>
      <c r="D33" s="87" t="s">
        <v>70</v>
      </c>
      <c r="E33" s="88">
        <v>39965</v>
      </c>
      <c r="F33" s="89" t="s">
        <v>133</v>
      </c>
      <c r="G33" s="90" t="s">
        <v>122</v>
      </c>
      <c r="H33" s="106">
        <v>1.73390046296296E-2</v>
      </c>
      <c r="I33" s="104">
        <v>1.1197916666666578E-3</v>
      </c>
      <c r="J33" s="91">
        <f t="shared" si="0"/>
        <v>36.048064085447265</v>
      </c>
      <c r="K33" s="85"/>
      <c r="L33" s="92"/>
    </row>
    <row r="34" spans="1:12" ht="21.75" customHeight="1" x14ac:dyDescent="0.2">
      <c r="A34" s="93">
        <v>12</v>
      </c>
      <c r="B34" s="85">
        <v>78</v>
      </c>
      <c r="C34" s="86" t="s">
        <v>102</v>
      </c>
      <c r="D34" s="87" t="s">
        <v>71</v>
      </c>
      <c r="E34" s="88">
        <v>40192</v>
      </c>
      <c r="F34" s="89" t="s">
        <v>134</v>
      </c>
      <c r="G34" s="90" t="s">
        <v>122</v>
      </c>
      <c r="H34" s="106">
        <v>1.7340277777777816E-2</v>
      </c>
      <c r="I34" s="104">
        <v>1.1210648148148733E-3</v>
      </c>
      <c r="J34" s="91">
        <f t="shared" si="0"/>
        <v>36.048064085447265</v>
      </c>
      <c r="K34" s="85"/>
      <c r="L34" s="92"/>
    </row>
    <row r="35" spans="1:12" ht="21.75" customHeight="1" x14ac:dyDescent="0.2">
      <c r="A35" s="84">
        <v>13</v>
      </c>
      <c r="B35" s="85">
        <v>98</v>
      </c>
      <c r="C35" s="86" t="s">
        <v>103</v>
      </c>
      <c r="D35" s="87" t="s">
        <v>72</v>
      </c>
      <c r="E35" s="88">
        <v>39997</v>
      </c>
      <c r="F35" s="89" t="s">
        <v>133</v>
      </c>
      <c r="G35" s="90" t="s">
        <v>124</v>
      </c>
      <c r="H35" s="106">
        <v>1.7418287037037058E-2</v>
      </c>
      <c r="I35" s="104">
        <v>1.1990740740741163E-3</v>
      </c>
      <c r="J35" s="91">
        <f t="shared" si="0"/>
        <v>35.880398671096344</v>
      </c>
      <c r="K35" s="85"/>
      <c r="L35" s="92"/>
    </row>
    <row r="36" spans="1:12" ht="21.75" customHeight="1" x14ac:dyDescent="0.2">
      <c r="A36" s="93">
        <v>14</v>
      </c>
      <c r="B36" s="85">
        <v>41</v>
      </c>
      <c r="C36" s="86" t="s">
        <v>104</v>
      </c>
      <c r="D36" s="87" t="s">
        <v>73</v>
      </c>
      <c r="E36" s="88">
        <v>40198</v>
      </c>
      <c r="F36" s="89" t="s">
        <v>133</v>
      </c>
      <c r="G36" s="90" t="s">
        <v>42</v>
      </c>
      <c r="H36" s="106">
        <v>1.7434837962962954E-2</v>
      </c>
      <c r="I36" s="104">
        <v>1.2156250000000118E-3</v>
      </c>
      <c r="J36" s="91">
        <f t="shared" si="0"/>
        <v>35.856573705179279</v>
      </c>
      <c r="K36" s="85"/>
      <c r="L36" s="92"/>
    </row>
    <row r="37" spans="1:12" ht="21.75" customHeight="1" x14ac:dyDescent="0.2">
      <c r="A37" s="84">
        <v>15</v>
      </c>
      <c r="B37" s="85">
        <v>115</v>
      </c>
      <c r="C37" s="86" t="s">
        <v>105</v>
      </c>
      <c r="D37" s="87" t="s">
        <v>74</v>
      </c>
      <c r="E37" s="88">
        <v>39516</v>
      </c>
      <c r="F37" s="89" t="s">
        <v>32</v>
      </c>
      <c r="G37" s="90" t="s">
        <v>123</v>
      </c>
      <c r="H37" s="106">
        <v>1.7436921296296329E-2</v>
      </c>
      <c r="I37" s="104">
        <v>1.2177083333333866E-3</v>
      </c>
      <c r="J37" s="91">
        <f t="shared" si="0"/>
        <v>35.832780358327803</v>
      </c>
      <c r="K37" s="85"/>
      <c r="L37" s="92"/>
    </row>
    <row r="38" spans="1:12" ht="21.75" customHeight="1" x14ac:dyDescent="0.2">
      <c r="A38" s="93">
        <v>16</v>
      </c>
      <c r="B38" s="85">
        <v>36</v>
      </c>
      <c r="C38" s="86" t="s">
        <v>106</v>
      </c>
      <c r="D38" s="87" t="s">
        <v>75</v>
      </c>
      <c r="E38" s="88">
        <v>39992</v>
      </c>
      <c r="F38" s="89" t="s">
        <v>133</v>
      </c>
      <c r="G38" s="90" t="s">
        <v>42</v>
      </c>
      <c r="H38" s="104">
        <v>1.759606481481478E-2</v>
      </c>
      <c r="I38" s="104">
        <v>1.3768518518518374E-3</v>
      </c>
      <c r="J38" s="91">
        <f t="shared" si="0"/>
        <v>35.526315789473685</v>
      </c>
      <c r="K38" s="85"/>
      <c r="L38" s="92"/>
    </row>
    <row r="39" spans="1:12" ht="21.75" customHeight="1" x14ac:dyDescent="0.2">
      <c r="A39" s="93">
        <v>17</v>
      </c>
      <c r="B39" s="85">
        <v>74</v>
      </c>
      <c r="C39" s="86" t="s">
        <v>107</v>
      </c>
      <c r="D39" s="87" t="s">
        <v>76</v>
      </c>
      <c r="E39" s="88">
        <v>40237</v>
      </c>
      <c r="F39" s="89" t="s">
        <v>133</v>
      </c>
      <c r="G39" s="90" t="s">
        <v>122</v>
      </c>
      <c r="H39" s="104">
        <v>1.7776736111111149E-2</v>
      </c>
      <c r="I39" s="104">
        <v>1.5575231481482071E-3</v>
      </c>
      <c r="J39" s="91">
        <f t="shared" si="0"/>
        <v>35.15625</v>
      </c>
      <c r="K39" s="85"/>
      <c r="L39" s="92"/>
    </row>
    <row r="40" spans="1:12" ht="21.75" customHeight="1" x14ac:dyDescent="0.2">
      <c r="A40" s="93">
        <v>18</v>
      </c>
      <c r="B40" s="85">
        <v>114</v>
      </c>
      <c r="C40" s="86" t="s">
        <v>108</v>
      </c>
      <c r="D40" s="87" t="s">
        <v>77</v>
      </c>
      <c r="E40" s="88">
        <v>39521</v>
      </c>
      <c r="F40" s="89" t="s">
        <v>133</v>
      </c>
      <c r="G40" s="90" t="s">
        <v>123</v>
      </c>
      <c r="H40" s="104">
        <v>1.7823611111111116E-2</v>
      </c>
      <c r="I40" s="104">
        <v>1.6043981481481742E-3</v>
      </c>
      <c r="J40" s="91">
        <f t="shared" si="0"/>
        <v>35.064935064935064</v>
      </c>
      <c r="K40" s="85"/>
      <c r="L40" s="92"/>
    </row>
    <row r="41" spans="1:12" ht="21.75" customHeight="1" x14ac:dyDescent="0.2">
      <c r="A41" s="93">
        <v>19</v>
      </c>
      <c r="B41" s="85">
        <v>59</v>
      </c>
      <c r="C41" s="86" t="s">
        <v>109</v>
      </c>
      <c r="D41" s="87" t="s">
        <v>78</v>
      </c>
      <c r="E41" s="88">
        <v>39916</v>
      </c>
      <c r="F41" s="89" t="s">
        <v>133</v>
      </c>
      <c r="G41" s="90" t="s">
        <v>122</v>
      </c>
      <c r="H41" s="104">
        <v>1.8000462962962947E-2</v>
      </c>
      <c r="I41" s="104">
        <v>1.7812500000000051E-3</v>
      </c>
      <c r="J41" s="91">
        <f t="shared" si="0"/>
        <v>34.726688102893888</v>
      </c>
      <c r="K41" s="85"/>
      <c r="L41" s="92"/>
    </row>
    <row r="42" spans="1:12" ht="21.75" customHeight="1" x14ac:dyDescent="0.2">
      <c r="A42" s="93">
        <v>20</v>
      </c>
      <c r="B42" s="85">
        <v>171</v>
      </c>
      <c r="C42" s="86" t="s">
        <v>110</v>
      </c>
      <c r="D42" s="87" t="s">
        <v>79</v>
      </c>
      <c r="E42" s="88">
        <v>40024</v>
      </c>
      <c r="F42" s="89" t="s">
        <v>133</v>
      </c>
      <c r="G42" s="90" t="s">
        <v>42</v>
      </c>
      <c r="H42" s="104">
        <v>1.8041319444444481E-2</v>
      </c>
      <c r="I42" s="104">
        <v>1.8221064814815391E-3</v>
      </c>
      <c r="J42" s="91">
        <f t="shared" si="0"/>
        <v>34.637588197562543</v>
      </c>
      <c r="K42" s="85"/>
      <c r="L42" s="92"/>
    </row>
    <row r="43" spans="1:12" ht="21.75" customHeight="1" x14ac:dyDescent="0.2">
      <c r="A43" s="93">
        <v>21</v>
      </c>
      <c r="B43" s="85">
        <v>100</v>
      </c>
      <c r="C43" s="86" t="s">
        <v>111</v>
      </c>
      <c r="D43" s="87" t="s">
        <v>80</v>
      </c>
      <c r="E43" s="88">
        <v>40329</v>
      </c>
      <c r="F43" s="89" t="s">
        <v>134</v>
      </c>
      <c r="G43" s="90" t="s">
        <v>124</v>
      </c>
      <c r="H43" s="104">
        <v>1.806423611111108E-2</v>
      </c>
      <c r="I43" s="104">
        <v>1.8450231481481373E-3</v>
      </c>
      <c r="J43" s="91">
        <f t="shared" si="0"/>
        <v>34.593209481101859</v>
      </c>
      <c r="K43" s="85"/>
      <c r="L43" s="92"/>
    </row>
    <row r="44" spans="1:12" ht="21.75" customHeight="1" x14ac:dyDescent="0.2">
      <c r="A44" s="93">
        <v>22</v>
      </c>
      <c r="B44" s="85">
        <v>43</v>
      </c>
      <c r="C44" s="86" t="s">
        <v>112</v>
      </c>
      <c r="D44" s="87" t="s">
        <v>81</v>
      </c>
      <c r="E44" s="88">
        <v>40071</v>
      </c>
      <c r="F44" s="89" t="s">
        <v>134</v>
      </c>
      <c r="G44" s="90" t="s">
        <v>42</v>
      </c>
      <c r="H44" s="104">
        <v>1.8303703703703662E-2</v>
      </c>
      <c r="I44" s="104">
        <v>2.0844907407407201E-3</v>
      </c>
      <c r="J44" s="91">
        <f t="shared" si="0"/>
        <v>34.155597722960152</v>
      </c>
      <c r="K44" s="85"/>
      <c r="L44" s="92"/>
    </row>
    <row r="45" spans="1:12" ht="21.75" customHeight="1" x14ac:dyDescent="0.2">
      <c r="A45" s="93">
        <v>23</v>
      </c>
      <c r="B45" s="85">
        <v>23</v>
      </c>
      <c r="C45" s="86" t="s">
        <v>113</v>
      </c>
      <c r="D45" s="87" t="s">
        <v>82</v>
      </c>
      <c r="E45" s="88">
        <v>40170</v>
      </c>
      <c r="F45" s="89" t="s">
        <v>133</v>
      </c>
      <c r="G45" s="90" t="s">
        <v>42</v>
      </c>
      <c r="H45" s="104">
        <v>1.8328125000000025E-2</v>
      </c>
      <c r="I45" s="104">
        <v>2.1089120370370827E-3</v>
      </c>
      <c r="J45" s="91">
        <f t="shared" si="0"/>
        <v>34.090909090909093</v>
      </c>
      <c r="K45" s="85"/>
      <c r="L45" s="92"/>
    </row>
    <row r="46" spans="1:12" ht="21.75" customHeight="1" x14ac:dyDescent="0.2">
      <c r="A46" s="93">
        <v>24</v>
      </c>
      <c r="B46" s="85">
        <v>1</v>
      </c>
      <c r="C46" s="86" t="s">
        <v>114</v>
      </c>
      <c r="D46" s="87" t="s">
        <v>83</v>
      </c>
      <c r="E46" s="88">
        <v>40429</v>
      </c>
      <c r="F46" s="89" t="s">
        <v>134</v>
      </c>
      <c r="G46" s="90" t="s">
        <v>125</v>
      </c>
      <c r="H46" s="104">
        <v>1.8333564814814803E-2</v>
      </c>
      <c r="I46" s="104">
        <v>2.1143518518518603E-3</v>
      </c>
      <c r="J46" s="91">
        <f t="shared" si="0"/>
        <v>34.090909090909093</v>
      </c>
      <c r="K46" s="85"/>
      <c r="L46" s="92"/>
    </row>
    <row r="47" spans="1:12" ht="21.75" customHeight="1" x14ac:dyDescent="0.2">
      <c r="A47" s="93">
        <v>25</v>
      </c>
      <c r="B47" s="85">
        <v>60</v>
      </c>
      <c r="C47" s="86" t="s">
        <v>115</v>
      </c>
      <c r="D47" s="87" t="s">
        <v>84</v>
      </c>
      <c r="E47" s="88">
        <v>40341</v>
      </c>
      <c r="F47" s="89" t="s">
        <v>134</v>
      </c>
      <c r="G47" s="90" t="s">
        <v>122</v>
      </c>
      <c r="H47" s="104">
        <v>1.8382291666666641E-2</v>
      </c>
      <c r="I47" s="104">
        <v>2.1630787037036983E-3</v>
      </c>
      <c r="J47" s="91">
        <f t="shared" si="0"/>
        <v>34.005037783375315</v>
      </c>
      <c r="K47" s="85"/>
      <c r="L47" s="92"/>
    </row>
    <row r="48" spans="1:12" ht="21.75" customHeight="1" x14ac:dyDescent="0.2">
      <c r="A48" s="93">
        <v>26</v>
      </c>
      <c r="B48" s="85">
        <v>101</v>
      </c>
      <c r="C48" s="86" t="s">
        <v>116</v>
      </c>
      <c r="D48" s="87" t="s">
        <v>85</v>
      </c>
      <c r="E48" s="88">
        <v>40306</v>
      </c>
      <c r="F48" s="89" t="s">
        <v>134</v>
      </c>
      <c r="G48" s="90" t="s">
        <v>124</v>
      </c>
      <c r="H48" s="104">
        <v>1.8437731481481479E-2</v>
      </c>
      <c r="I48" s="104">
        <v>2.2185185185185363E-3</v>
      </c>
      <c r="J48" s="91">
        <f t="shared" si="0"/>
        <v>33.898305084745765</v>
      </c>
      <c r="K48" s="85"/>
      <c r="L48" s="92"/>
    </row>
    <row r="49" spans="1:12" ht="21.75" customHeight="1" x14ac:dyDescent="0.2">
      <c r="A49" s="93">
        <v>27</v>
      </c>
      <c r="B49" s="85">
        <v>99</v>
      </c>
      <c r="C49" s="86" t="s">
        <v>117</v>
      </c>
      <c r="D49" s="87" t="s">
        <v>86</v>
      </c>
      <c r="E49" s="88">
        <v>40129</v>
      </c>
      <c r="F49" s="89" t="s">
        <v>134</v>
      </c>
      <c r="G49" s="90" t="s">
        <v>124</v>
      </c>
      <c r="H49" s="104">
        <v>1.8771064814814827E-2</v>
      </c>
      <c r="I49" s="104">
        <v>2.551851851851885E-3</v>
      </c>
      <c r="J49" s="91">
        <f t="shared" si="0"/>
        <v>33.292231812577064</v>
      </c>
      <c r="K49" s="85"/>
      <c r="L49" s="92"/>
    </row>
    <row r="50" spans="1:12" ht="21.75" customHeight="1" x14ac:dyDescent="0.2">
      <c r="A50" s="93">
        <v>28</v>
      </c>
      <c r="B50" s="85">
        <v>20</v>
      </c>
      <c r="C50" s="86" t="s">
        <v>118</v>
      </c>
      <c r="D50" s="87" t="s">
        <v>87</v>
      </c>
      <c r="E50" s="88">
        <v>40018</v>
      </c>
      <c r="F50" s="89" t="s">
        <v>134</v>
      </c>
      <c r="G50" s="90" t="s">
        <v>42</v>
      </c>
      <c r="H50" s="104">
        <v>1.8860300925925902E-2</v>
      </c>
      <c r="I50" s="104">
        <v>2.6410879629629597E-3</v>
      </c>
      <c r="J50" s="91">
        <f t="shared" si="0"/>
        <v>33.128834355828218</v>
      </c>
      <c r="K50" s="85"/>
      <c r="L50" s="92"/>
    </row>
    <row r="51" spans="1:12" ht="21.75" customHeight="1" x14ac:dyDescent="0.2">
      <c r="A51" s="93">
        <v>29</v>
      </c>
      <c r="B51" s="85">
        <v>51</v>
      </c>
      <c r="C51" s="86" t="s">
        <v>119</v>
      </c>
      <c r="D51" s="87" t="s">
        <v>88</v>
      </c>
      <c r="E51" s="88">
        <v>40445</v>
      </c>
      <c r="F51" s="89" t="s">
        <v>134</v>
      </c>
      <c r="G51" s="90" t="s">
        <v>42</v>
      </c>
      <c r="H51" s="104">
        <v>1.9423958333333366E-2</v>
      </c>
      <c r="I51" s="104">
        <v>3.2047453703704237E-3</v>
      </c>
      <c r="J51" s="91">
        <f t="shared" si="0"/>
        <v>32.181168057210968</v>
      </c>
      <c r="K51" s="85"/>
      <c r="L51" s="92"/>
    </row>
    <row r="52" spans="1:12" ht="21.75" customHeight="1" x14ac:dyDescent="0.2">
      <c r="A52" s="93">
        <v>30</v>
      </c>
      <c r="B52" s="85">
        <v>52</v>
      </c>
      <c r="C52" s="86" t="s">
        <v>120</v>
      </c>
      <c r="D52" s="87" t="s">
        <v>89</v>
      </c>
      <c r="E52" s="88">
        <v>40412</v>
      </c>
      <c r="F52" s="89" t="s">
        <v>134</v>
      </c>
      <c r="G52" s="90" t="s">
        <v>42</v>
      </c>
      <c r="H52" s="104">
        <v>1.9647569444444461E-2</v>
      </c>
      <c r="I52" s="104">
        <v>3.4283564814815183E-3</v>
      </c>
      <c r="J52" s="91">
        <f t="shared" si="0"/>
        <v>31.802120141342755</v>
      </c>
      <c r="K52" s="85"/>
      <c r="L52" s="92"/>
    </row>
    <row r="53" spans="1:12" ht="21.75" customHeight="1" thickBot="1" x14ac:dyDescent="0.25">
      <c r="A53" s="94">
        <v>31</v>
      </c>
      <c r="B53" s="95">
        <v>58</v>
      </c>
      <c r="C53" s="96" t="s">
        <v>121</v>
      </c>
      <c r="D53" s="97" t="s">
        <v>90</v>
      </c>
      <c r="E53" s="98">
        <v>39726</v>
      </c>
      <c r="F53" s="89" t="s">
        <v>133</v>
      </c>
      <c r="G53" s="99" t="s">
        <v>122</v>
      </c>
      <c r="H53" s="105">
        <v>2.0206944444444423E-2</v>
      </c>
      <c r="I53" s="105">
        <v>3.987731481481481E-3</v>
      </c>
      <c r="J53" s="91">
        <f t="shared" si="0"/>
        <v>30.927835051546392</v>
      </c>
      <c r="K53" s="95"/>
      <c r="L53" s="100"/>
    </row>
    <row r="54" spans="1:12" ht="6" customHeight="1" thickTop="1" thickBot="1" x14ac:dyDescent="0.25">
      <c r="A54" s="82"/>
      <c r="B54" s="67"/>
      <c r="C54" s="67"/>
      <c r="D54" s="68"/>
      <c r="E54" s="69"/>
      <c r="F54" s="70"/>
      <c r="G54" s="71"/>
      <c r="H54" s="72"/>
      <c r="I54" s="73"/>
      <c r="J54" s="42"/>
      <c r="K54" s="74"/>
      <c r="L54" s="74"/>
    </row>
    <row r="55" spans="1:12" ht="15.75" thickTop="1" x14ac:dyDescent="0.2">
      <c r="A55" s="130" t="s">
        <v>4</v>
      </c>
      <c r="B55" s="123"/>
      <c r="C55" s="123"/>
      <c r="D55" s="123"/>
      <c r="E55" s="81"/>
      <c r="F55" s="81"/>
      <c r="G55" s="123" t="s">
        <v>5</v>
      </c>
      <c r="H55" s="123"/>
      <c r="I55" s="123"/>
      <c r="J55" s="123"/>
      <c r="K55" s="123"/>
      <c r="L55" s="124"/>
    </row>
    <row r="56" spans="1:12" x14ac:dyDescent="0.2">
      <c r="A56" s="15" t="s">
        <v>126</v>
      </c>
      <c r="B56" s="3"/>
      <c r="C56" s="43"/>
      <c r="D56" s="3"/>
      <c r="E56" s="52"/>
      <c r="F56" s="44"/>
      <c r="G56" s="45" t="s">
        <v>33</v>
      </c>
      <c r="H56" s="102">
        <v>5</v>
      </c>
      <c r="I56" s="63"/>
      <c r="J56" s="26"/>
      <c r="K56" s="101" t="s">
        <v>31</v>
      </c>
      <c r="L56" s="46">
        <f>COUNTIF(F23:F53,"ЗМС")</f>
        <v>0</v>
      </c>
    </row>
    <row r="57" spans="1:12" x14ac:dyDescent="0.2">
      <c r="A57" s="15" t="s">
        <v>127</v>
      </c>
      <c r="B57" s="3"/>
      <c r="C57" s="16"/>
      <c r="D57" s="3"/>
      <c r="E57" s="53"/>
      <c r="F57" s="47"/>
      <c r="G57" s="17" t="s">
        <v>26</v>
      </c>
      <c r="H57" s="102">
        <f>H58+H63</f>
        <v>31</v>
      </c>
      <c r="I57" s="64"/>
      <c r="J57" s="27"/>
      <c r="K57" s="101" t="s">
        <v>20</v>
      </c>
      <c r="L57" s="46">
        <f>COUNTIF(F23:F53,"МСМК")</f>
        <v>0</v>
      </c>
    </row>
    <row r="58" spans="1:12" x14ac:dyDescent="0.2">
      <c r="A58" s="15" t="s">
        <v>46</v>
      </c>
      <c r="B58" s="3"/>
      <c r="C58" s="19"/>
      <c r="D58" s="3"/>
      <c r="E58" s="53"/>
      <c r="F58" s="47"/>
      <c r="G58" s="17" t="s">
        <v>27</v>
      </c>
      <c r="H58" s="102">
        <f>H59+H60+H62</f>
        <v>31</v>
      </c>
      <c r="I58" s="64"/>
      <c r="J58" s="27"/>
      <c r="K58" s="101" t="s">
        <v>23</v>
      </c>
      <c r="L58" s="46">
        <f>COUNTIF(F23:F53,"МС")</f>
        <v>0</v>
      </c>
    </row>
    <row r="59" spans="1:12" x14ac:dyDescent="0.2">
      <c r="A59" s="15" t="s">
        <v>128</v>
      </c>
      <c r="B59" s="3"/>
      <c r="C59" s="19"/>
      <c r="D59" s="3"/>
      <c r="E59" s="53"/>
      <c r="F59" s="47"/>
      <c r="G59" s="17" t="s">
        <v>28</v>
      </c>
      <c r="H59" s="102">
        <f>COUNT(A23:A53)</f>
        <v>31</v>
      </c>
      <c r="I59" s="64"/>
      <c r="J59" s="27"/>
      <c r="K59" s="101" t="s">
        <v>32</v>
      </c>
      <c r="L59" s="46">
        <f>COUNTIF(F23:F53,"КМС")</f>
        <v>4</v>
      </c>
    </row>
    <row r="60" spans="1:12" x14ac:dyDescent="0.2">
      <c r="A60" s="15"/>
      <c r="B60" s="3"/>
      <c r="C60" s="19"/>
      <c r="D60" s="3"/>
      <c r="E60" s="53"/>
      <c r="F60" s="47"/>
      <c r="G60" s="17" t="s">
        <v>29</v>
      </c>
      <c r="H60" s="102">
        <f>COUNTIF(A23:A53,"НФ")</f>
        <v>0</v>
      </c>
      <c r="I60" s="64"/>
      <c r="J60" s="27"/>
      <c r="K60" s="101" t="s">
        <v>38</v>
      </c>
      <c r="L60" s="46">
        <f>COUNTIF(F23:F53,"1 СР")</f>
        <v>0</v>
      </c>
    </row>
    <row r="61" spans="1:12" x14ac:dyDescent="0.2">
      <c r="A61" s="15"/>
      <c r="B61" s="3"/>
      <c r="C61" s="3"/>
      <c r="D61" s="103"/>
      <c r="G61" s="101" t="s">
        <v>40</v>
      </c>
      <c r="H61" s="102">
        <f>COUNTIF(A23:A53,"ЛИМ")</f>
        <v>0</v>
      </c>
      <c r="I61" s="64"/>
      <c r="J61" s="27"/>
      <c r="K61" s="24" t="s">
        <v>44</v>
      </c>
      <c r="L61" s="46">
        <f>COUNTIF(F23:F53,"2 СР")</f>
        <v>0</v>
      </c>
    </row>
    <row r="62" spans="1:12" x14ac:dyDescent="0.2">
      <c r="A62" s="15"/>
      <c r="B62" s="3"/>
      <c r="C62" s="3"/>
      <c r="D62" s="3"/>
      <c r="E62" s="53"/>
      <c r="F62" s="47"/>
      <c r="G62" s="17" t="s">
        <v>34</v>
      </c>
      <c r="H62" s="102">
        <f>COUNTIF(A23:A53,"ДСКВ")</f>
        <v>0</v>
      </c>
      <c r="I62" s="64"/>
      <c r="J62" s="27"/>
      <c r="K62" s="24" t="s">
        <v>45</v>
      </c>
      <c r="L62" s="46">
        <f>COUNTIF(F23:F53,"3 СР")</f>
        <v>0</v>
      </c>
    </row>
    <row r="63" spans="1:12" x14ac:dyDescent="0.2">
      <c r="A63" s="15"/>
      <c r="B63" s="3"/>
      <c r="C63" s="3"/>
      <c r="D63" s="3"/>
      <c r="E63" s="54"/>
      <c r="F63" s="48"/>
      <c r="G63" s="17" t="s">
        <v>30</v>
      </c>
      <c r="H63" s="102">
        <f>COUNTIF(A23:A53,"НС")</f>
        <v>0</v>
      </c>
      <c r="I63" s="65"/>
      <c r="J63" s="28"/>
      <c r="K63" s="24"/>
      <c r="L63" s="18"/>
    </row>
    <row r="64" spans="1:12" ht="9.75" customHeight="1" x14ac:dyDescent="0.2">
      <c r="A64" s="15"/>
      <c r="B64" s="5"/>
      <c r="C64" s="5"/>
      <c r="D64" s="3"/>
      <c r="E64" s="32"/>
      <c r="L64" s="6"/>
    </row>
    <row r="65" spans="1:12" ht="15.75" x14ac:dyDescent="0.2">
      <c r="A65" s="125" t="s">
        <v>129</v>
      </c>
      <c r="B65" s="126"/>
      <c r="C65" s="126"/>
      <c r="D65" s="126"/>
      <c r="E65" s="126"/>
      <c r="F65" s="25"/>
      <c r="G65" s="126" t="s">
        <v>11</v>
      </c>
      <c r="H65" s="126"/>
      <c r="I65" s="126" t="s">
        <v>3</v>
      </c>
      <c r="J65" s="126"/>
      <c r="K65" s="126"/>
      <c r="L65" s="127"/>
    </row>
    <row r="66" spans="1:12" x14ac:dyDescent="0.2">
      <c r="A66" s="117"/>
      <c r="B66" s="118"/>
      <c r="C66" s="118"/>
      <c r="D66" s="118"/>
      <c r="E66" s="118"/>
      <c r="F66" s="119"/>
      <c r="G66" s="119"/>
      <c r="H66" s="119"/>
      <c r="I66" s="119"/>
      <c r="J66" s="119"/>
      <c r="K66" s="119"/>
      <c r="L66" s="120"/>
    </row>
    <row r="67" spans="1:12" x14ac:dyDescent="0.2">
      <c r="A67" s="78"/>
      <c r="D67" s="49"/>
      <c r="E67" s="55"/>
      <c r="F67" s="49"/>
      <c r="G67" s="49"/>
      <c r="I67" s="58"/>
      <c r="J67" s="49"/>
      <c r="K67" s="49"/>
      <c r="L67" s="79"/>
    </row>
    <row r="68" spans="1:12" x14ac:dyDescent="0.2">
      <c r="A68" s="78"/>
      <c r="D68" s="49"/>
      <c r="E68" s="55"/>
      <c r="F68" s="49"/>
      <c r="G68" s="49"/>
      <c r="I68" s="58"/>
      <c r="J68" s="49"/>
      <c r="K68" s="49"/>
      <c r="L68" s="79"/>
    </row>
    <row r="69" spans="1:12" x14ac:dyDescent="0.2">
      <c r="A69" s="78"/>
      <c r="D69" s="49"/>
      <c r="E69" s="55"/>
      <c r="F69" s="49"/>
      <c r="G69" s="49"/>
      <c r="I69" s="58"/>
      <c r="J69" s="49"/>
      <c r="K69" s="49"/>
      <c r="L69" s="79"/>
    </row>
    <row r="70" spans="1:12" x14ac:dyDescent="0.2">
      <c r="A70" s="78"/>
      <c r="D70" s="49"/>
      <c r="E70" s="55"/>
      <c r="F70" s="49"/>
      <c r="G70" s="49"/>
      <c r="I70" s="58"/>
      <c r="J70" s="49"/>
      <c r="K70" s="49"/>
      <c r="L70" s="79"/>
    </row>
    <row r="71" spans="1:12" ht="16.5" thickBot="1" x14ac:dyDescent="0.25">
      <c r="A71" s="108" t="str">
        <f>G19</f>
        <v>ШТАНЬКО А. В. (1 КАТ, ОРЕНБУРГСКАЯ ОБЛАСТЬ)</v>
      </c>
      <c r="B71" s="109"/>
      <c r="C71" s="109"/>
      <c r="D71" s="109"/>
      <c r="E71" s="109"/>
      <c r="F71" s="51"/>
      <c r="G71" s="109" t="str">
        <f>G17</f>
        <v>ШАТРЫГИНА Е. В. (ВК, СВЕРДЛОВСКАЯ ОБЛАСТЬ)</v>
      </c>
      <c r="H71" s="109"/>
      <c r="I71" s="109" t="str">
        <f>G18</f>
        <v>РОМАНЕНКО Ю. А. (1 КАТ, ОРЕНБУРГСКАЯ ОБЛАСТЬ)</v>
      </c>
      <c r="J71" s="109"/>
      <c r="K71" s="109"/>
      <c r="L71" s="110"/>
    </row>
    <row r="72" spans="1:12" ht="13.5" thickTop="1" x14ac:dyDescent="0.2"/>
  </sheetData>
  <sortState xmlns:xlrd2="http://schemas.microsoft.com/office/spreadsheetml/2017/richdata2" ref="B23:H30">
    <sortCondition ref="H23:H30"/>
  </sortState>
  <mergeCells count="41">
    <mergeCell ref="G21:G22"/>
    <mergeCell ref="A21:A22"/>
    <mergeCell ref="B21:B22"/>
    <mergeCell ref="C21:C22"/>
    <mergeCell ref="D21:D22"/>
    <mergeCell ref="E21:E22"/>
    <mergeCell ref="A1:L1"/>
    <mergeCell ref="A2:L2"/>
    <mergeCell ref="A3:L3"/>
    <mergeCell ref="A4:L4"/>
    <mergeCell ref="A6:L6"/>
    <mergeCell ref="A5:L5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H15:L15"/>
    <mergeCell ref="H16:L16"/>
    <mergeCell ref="H17:L17"/>
    <mergeCell ref="A15:G15"/>
    <mergeCell ref="A71:E71"/>
    <mergeCell ref="G71:H71"/>
    <mergeCell ref="I71:L71"/>
    <mergeCell ref="H21:H22"/>
    <mergeCell ref="I21:I22"/>
    <mergeCell ref="J21:J22"/>
    <mergeCell ref="K21:K22"/>
    <mergeCell ref="A66:E66"/>
    <mergeCell ref="F66:L66"/>
    <mergeCell ref="L21:L22"/>
    <mergeCell ref="G55:L55"/>
    <mergeCell ref="A65:E65"/>
    <mergeCell ref="G65:H65"/>
    <mergeCell ref="I65:L65"/>
    <mergeCell ref="F21:F22"/>
    <mergeCell ref="A55:D55"/>
  </mergeCells>
  <conditionalFormatting sqref="G62:G63 G59:G60">
    <cfRule type="duplicateValues" dxfId="0" priority="2"/>
  </conditionalFormatting>
  <printOptions horizontalCentered="1"/>
  <pageMargins left="0.25" right="0.25" top="0.75" bottom="0.75" header="0.3" footer="0.3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2024-07-15T17:19:49Z</cp:lastPrinted>
  <dcterms:created xsi:type="dcterms:W3CDTF">1996-10-08T23:32:33Z</dcterms:created>
  <dcterms:modified xsi:type="dcterms:W3CDTF">2024-07-17T08:53:19Z</dcterms:modified>
</cp:coreProperties>
</file>