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юниорки спринт итог (3)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F74" i="1"/>
  <c r="D74" i="1"/>
  <c r="G66" i="1"/>
  <c r="G65" i="1"/>
  <c r="I64" i="1"/>
  <c r="G64" i="1"/>
  <c r="G63" i="1"/>
  <c r="G62" i="1"/>
  <c r="G61" i="1" s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I60" i="1" s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I63" i="1" s="1"/>
  <c r="E22" i="1"/>
  <c r="D22" i="1"/>
  <c r="C22" i="1"/>
  <c r="I61" i="1" l="1"/>
  <c r="I65" i="1"/>
  <c r="I62" i="1"/>
  <c r="I66" i="1"/>
</calcChain>
</file>

<file path=xl/sharedStrings.xml><?xml version="1.0" encoding="utf-8"?>
<sst xmlns="http://schemas.openxmlformats.org/spreadsheetml/2006/main" count="71" uniqueCount="60">
  <si>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</si>
  <si>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</si>
  <si>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</si>
  <si>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</si>
  <si>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</si>
  <si>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</si>
  <si>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спринт</t>
  </si>
  <si>
    <t>Юниорки 17-18 лет</t>
  </si>
  <si>
    <t>МЕСТО ПРОВЕДЕНИЯ: г. Санкт-Петербург</t>
  </si>
  <si>
    <t>НАЧАЛО ГОНКИ:</t>
  </si>
  <si>
    <t>№ ВРВС: 0080431611Я</t>
  </si>
  <si>
    <t>ДАТА ПРОВЕДЕНИЯ: 10 Июня 2023 года</t>
  </si>
  <si>
    <t>ОКОНЧАНИЕ ГОНКИ:</t>
  </si>
  <si>
    <t>№ ЕКП 2023: 26273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</si>
  <si>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</si>
  <si>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</si>
  <si>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</si>
  <si>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</si>
  <si>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</si>
  <si>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</si>
  <si>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</si>
  <si>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</si>
  <si>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</si>
  <si>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</si>
  <si>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</si>
  <si>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</si>
  <si>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 0,75  0,250/3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</si>
  <si>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</si>
  <si>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</si>
  <si>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</si>
  <si>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</si>
  <si>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</si>
  <si>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</si>
  <si>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</si>
  <si>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</si>
  <si>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</si>
  <si>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</si>
  <si>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</si>
  <si>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</si>
  <si>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</si>
  <si>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Температура: +23</t>
  </si>
  <si>
    <t>Субъектов РФ</t>
  </si>
  <si>
    <t>ЗМС</t>
  </si>
  <si>
    <t>Влажность: 57 %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</si>
  <si>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</si>
  <si>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</si>
  <si>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</si>
  <si>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</si>
  <si>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</si>
  <si>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</si>
  <si>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</si>
  <si>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</si>
  <si>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</si>
  <si>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</si>
  <si>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</si>
  <si>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</si>
  <si>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</si>
  <si>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</si>
  <si>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Санкт-Петербург</t>
  </si>
  <si>
    <t>Удмуртская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</si>
</sst>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.00"/>
    <numFmt numFmtId="165" formatCode="0.000"/>
    <numFmt numFmtId="166" formatCode="mm:ss.000"/>
    <numFmt numFmtId="167" formatCode="yyyy"/>
  </numFmts>
  <fonts count="18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21">
    <xf numFmtId="0" fontId="0" fillId="0" borderId="0" xfId="0"/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horizontal="left" vertical="center"/>
    </xf>
    <xf numFmtId="165" fontId="10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 wrapText="1"/>
    </xf>
    <xf numFmtId="14" fontId="11" fillId="3" borderId="25" xfId="1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14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66" fontId="13" fillId="0" borderId="28" xfId="0" applyNumberFormat="1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14" fontId="15" fillId="0" borderId="28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7" fillId="0" borderId="3" xfId="2" applyFont="1" applyBorder="1" applyAlignment="1">
      <alignment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167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6" fillId="3" borderId="31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28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2</xdr:col>
      <xdr:colOff>657225</xdr:colOff>
      <xdr:row>5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16764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0</xdr:row>
      <xdr:rowOff>57150</xdr:rowOff>
    </xdr:from>
    <xdr:to>
      <xdr:col>8</xdr:col>
      <xdr:colOff>923925</xdr:colOff>
      <xdr:row>4</xdr:row>
      <xdr:rowOff>123825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57150"/>
          <a:ext cx="676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67</xdr:row>
      <xdr:rowOff>76200</xdr:rowOff>
    </xdr:from>
    <xdr:to>
      <xdr:col>4</xdr:col>
      <xdr:colOff>266700</xdr:colOff>
      <xdr:row>73</xdr:row>
      <xdr:rowOff>38100</xdr:rowOff>
    </xdr:to>
    <xdr:pic>
      <xdr:nvPicPr>
        <xdr:cNvPr id="4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2353925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676275</xdr:colOff>
      <xdr:row>68</xdr:row>
      <xdr:rowOff>142875</xdr:rowOff>
    </xdr:from>
    <xdr:to>
      <xdr:col>6</xdr:col>
      <xdr:colOff>466725</xdr:colOff>
      <xdr:row>72</xdr:row>
      <xdr:rowOff>123825</xdr:rowOff>
    </xdr:to>
    <xdr:pic>
      <xdr:nvPicPr>
        <xdr:cNvPr id="5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2582525"/>
          <a:ext cx="866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590550</xdr:colOff>
      <xdr:row>67</xdr:row>
      <xdr:rowOff>152400</xdr:rowOff>
    </xdr:from>
    <xdr:to>
      <xdr:col>8</xdr:col>
      <xdr:colOff>657225</xdr:colOff>
      <xdr:row>73</xdr:row>
      <xdr:rowOff>133350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2430125"/>
          <a:ext cx="1276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выб муж.  (5)"/>
      <sheetName val="выб жен. (4)"/>
      <sheetName val="выб юниоры (5)"/>
      <sheetName val="выб юниорки. (4)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Кейрин.табл юниоры 19-22"/>
      <sheetName val="Кейрин. ж"/>
      <sheetName val="Кейрин.табл муж (3)"/>
      <sheetName val="Кейрин.табл юниорки 17-18"/>
      <sheetName val="гонка по очкам юниоры кв 1"/>
      <sheetName val="гонка по очкам юниоры кв 2"/>
      <sheetName val="омниум муж. "/>
      <sheetName val="омниум жен."/>
      <sheetName val="омниум юниоры"/>
      <sheetName val="омниум юниорки."/>
      <sheetName val="список"/>
      <sheetName val="муж скретч ом 1"/>
      <sheetName val="темпо муж"/>
      <sheetName val="муж выб ом 3"/>
      <sheetName val="Омниум итог муж"/>
      <sheetName val="муж кейрин итог (2)"/>
      <sheetName val="муж выб"/>
      <sheetName val="муж медисон"/>
      <sheetName val="муж скретч"/>
      <sheetName val="Гит 500 м жен (3)"/>
      <sheetName val="гит 1000 юниоры 19-22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Республика Удмуртия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Республика Удмуртия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Республика Удмуртия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Республика Удмуртия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Республика Удмуртия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75"/>
  <sheetViews>
    <sheetView tabSelected="1" topLeftCell="A19" zoomScaleNormal="100" workbookViewId="0">
      <selection activeCell="K36" sqref="K36"/>
    </sheetView>
  </sheetViews>
  <sheetFormatPr defaultRowHeight="12.75" x14ac:dyDescent="0.2"/>
  <cols>
    <col min="2" max="2" width="9.28515625" customWidth="1"/>
    <col min="3" max="3" width="13.7109375" customWidth="1"/>
    <col min="4" max="4" width="23.42578125" customWidth="1"/>
    <col min="5" max="5" width="13.42578125" customWidth="1"/>
    <col min="6" max="6" width="16.140625" customWidth="1"/>
    <col min="7" max="7" width="20.7109375" customWidth="1"/>
    <col min="8" max="8" width="18.140625" customWidth="1"/>
    <col min="9" max="9" width="22.28515625" customWidth="1"/>
  </cols>
  <sheetData>
    <row r="1" spans="1:9" ht="2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2" spans="1:9" ht="13.9" customHeight="1" x14ac:dyDescent="0.2">
      <c r="A2" s="120" t="s">
        <v>1</v>
      </c>
      <c r="B2" s="120"/>
      <c r="C2" s="120"/>
      <c r="D2" s="120"/>
      <c r="E2" s="120"/>
      <c r="F2" s="120"/>
      <c r="G2" s="120"/>
      <c r="H2" s="120"/>
      <c r="I2" s="120"/>
    </row>
    <row r="3" spans="1:9" ht="10.9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</row>
    <row r="4" spans="1:9" ht="7.15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</row>
    <row r="5" spans="1:9" x14ac:dyDescent="0.2">
      <c r="A5" s="80" t="s">
        <v>2</v>
      </c>
      <c r="B5" s="80"/>
      <c r="C5" s="80"/>
      <c r="D5" s="80"/>
      <c r="E5" s="80"/>
      <c r="F5" s="80"/>
      <c r="G5" s="80"/>
      <c r="H5" s="80"/>
      <c r="I5" s="80"/>
    </row>
    <row r="6" spans="1:9" ht="19.899999999999999" customHeight="1" x14ac:dyDescent="0.2">
      <c r="A6" s="106" t="s">
        <v>3</v>
      </c>
      <c r="B6" s="106"/>
      <c r="C6" s="106"/>
      <c r="D6" s="106"/>
      <c r="E6" s="106"/>
      <c r="F6" s="106"/>
      <c r="G6" s="106"/>
      <c r="H6" s="106"/>
      <c r="I6" s="106"/>
    </row>
    <row r="7" spans="1:9" ht="26.25" x14ac:dyDescent="0.2">
      <c r="A7" s="106" t="s">
        <v>4</v>
      </c>
      <c r="B7" s="106"/>
      <c r="C7" s="106"/>
      <c r="D7" s="106"/>
      <c r="E7" s="106"/>
      <c r="F7" s="106"/>
      <c r="G7" s="106"/>
      <c r="H7" s="106"/>
      <c r="I7" s="106"/>
    </row>
    <row r="8" spans="1:9" ht="10.9" customHeight="1" thickBot="1" x14ac:dyDescent="0.25">
      <c r="A8" s="107"/>
      <c r="B8" s="107"/>
      <c r="C8" s="107"/>
      <c r="D8" s="107"/>
      <c r="E8" s="107"/>
      <c r="F8" s="107"/>
      <c r="G8" s="107"/>
      <c r="H8" s="107"/>
      <c r="I8" s="107"/>
    </row>
    <row r="9" spans="1:9" ht="19.5" thickTop="1" x14ac:dyDescent="0.2">
      <c r="A9" s="108" t="s">
        <v>5</v>
      </c>
      <c r="B9" s="109"/>
      <c r="C9" s="109"/>
      <c r="D9" s="109"/>
      <c r="E9" s="109"/>
      <c r="F9" s="109"/>
      <c r="G9" s="109"/>
      <c r="H9" s="109"/>
      <c r="I9" s="110"/>
    </row>
    <row r="10" spans="1:9" ht="18.75" x14ac:dyDescent="0.2">
      <c r="A10" s="111" t="s">
        <v>6</v>
      </c>
      <c r="B10" s="112"/>
      <c r="C10" s="112"/>
      <c r="D10" s="112"/>
      <c r="E10" s="112"/>
      <c r="F10" s="112"/>
      <c r="G10" s="112"/>
      <c r="H10" s="112"/>
      <c r="I10" s="113"/>
    </row>
    <row r="11" spans="1:9" ht="18.75" x14ac:dyDescent="0.2">
      <c r="A11" s="114" t="s">
        <v>7</v>
      </c>
      <c r="B11" s="115"/>
      <c r="C11" s="115"/>
      <c r="D11" s="115"/>
      <c r="E11" s="115"/>
      <c r="F11" s="115"/>
      <c r="G11" s="115"/>
      <c r="H11" s="115"/>
      <c r="I11" s="116"/>
    </row>
    <row r="12" spans="1:9" ht="7.9" customHeight="1" x14ac:dyDescent="0.2">
      <c r="A12" s="117" t="s">
        <v>2</v>
      </c>
      <c r="B12" s="118"/>
      <c r="C12" s="118"/>
      <c r="D12" s="118"/>
      <c r="E12" s="118"/>
      <c r="F12" s="118"/>
      <c r="G12" s="118"/>
      <c r="H12" s="118"/>
      <c r="I12" s="119"/>
    </row>
    <row r="13" spans="1:9" ht="15.75" x14ac:dyDescent="0.2">
      <c r="A13" s="95" t="s">
        <v>8</v>
      </c>
      <c r="B13" s="96"/>
      <c r="C13" s="96"/>
      <c r="D13" s="96"/>
      <c r="E13" s="1"/>
      <c r="F13" s="2"/>
      <c r="G13" s="3" t="s">
        <v>9</v>
      </c>
      <c r="H13" s="4"/>
      <c r="I13" s="5" t="s">
        <v>10</v>
      </c>
    </row>
    <row r="14" spans="1:9" ht="15.75" x14ac:dyDescent="0.2">
      <c r="A14" s="97" t="s">
        <v>11</v>
      </c>
      <c r="B14" s="98"/>
      <c r="C14" s="98"/>
      <c r="D14" s="98"/>
      <c r="E14" s="6"/>
      <c r="F14" s="7"/>
      <c r="G14" s="8" t="s">
        <v>12</v>
      </c>
      <c r="H14" s="9"/>
      <c r="I14" s="10" t="s">
        <v>13</v>
      </c>
    </row>
    <row r="15" spans="1:9" ht="15" x14ac:dyDescent="0.2">
      <c r="A15" s="99" t="s">
        <v>14</v>
      </c>
      <c r="B15" s="100"/>
      <c r="C15" s="100"/>
      <c r="D15" s="100"/>
      <c r="E15" s="100"/>
      <c r="F15" s="100"/>
      <c r="G15" s="101"/>
      <c r="H15" s="102" t="s">
        <v>15</v>
      </c>
      <c r="I15" s="103"/>
    </row>
    <row r="16" spans="1:9" ht="15" x14ac:dyDescent="0.2">
      <c r="A16" s="11" t="s">
        <v>16</v>
      </c>
      <c r="B16" s="12"/>
      <c r="C16" s="12"/>
      <c r="D16" s="13"/>
      <c r="E16" s="14" t="s">
        <v>2</v>
      </c>
      <c r="F16" s="13"/>
      <c r="G16" s="14"/>
      <c r="H16" s="104" t="s">
        <v>17</v>
      </c>
      <c r="I16" s="105"/>
    </row>
    <row r="17" spans="1:9" ht="15" x14ac:dyDescent="0.2">
      <c r="A17" s="11" t="s">
        <v>18</v>
      </c>
      <c r="B17" s="12"/>
      <c r="C17" s="12"/>
      <c r="D17" s="14"/>
      <c r="E17" s="15"/>
      <c r="F17" s="13"/>
      <c r="G17" s="16" t="s">
        <v>19</v>
      </c>
      <c r="H17" s="86" t="s">
        <v>20</v>
      </c>
      <c r="I17" s="87"/>
    </row>
    <row r="18" spans="1:9" ht="15" x14ac:dyDescent="0.2">
      <c r="A18" s="11" t="s">
        <v>21</v>
      </c>
      <c r="B18" s="12"/>
      <c r="C18" s="12"/>
      <c r="D18" s="14"/>
      <c r="E18" s="15"/>
      <c r="F18" s="13"/>
      <c r="G18" s="16" t="s">
        <v>22</v>
      </c>
      <c r="H18" s="86" t="s">
        <v>23</v>
      </c>
      <c r="I18" s="87"/>
    </row>
    <row r="19" spans="1:9" ht="15.75" thickBot="1" x14ac:dyDescent="0.25">
      <c r="A19" s="17" t="s">
        <v>24</v>
      </c>
      <c r="B19" s="18"/>
      <c r="C19" s="18"/>
      <c r="D19" s="19"/>
      <c r="E19" s="20"/>
      <c r="F19" s="19"/>
      <c r="G19" s="16" t="s">
        <v>25</v>
      </c>
      <c r="H19" s="21" t="s">
        <v>26</v>
      </c>
      <c r="I19" s="22"/>
    </row>
    <row r="20" spans="1:9" ht="14.25" thickTop="1" thickBot="1" x14ac:dyDescent="0.25">
      <c r="A20" s="23"/>
      <c r="B20" s="24"/>
      <c r="C20" s="24"/>
      <c r="D20" s="25"/>
      <c r="E20" s="26"/>
      <c r="F20" s="25"/>
      <c r="G20" s="25"/>
      <c r="H20" s="27"/>
      <c r="I20" s="27"/>
    </row>
    <row r="21" spans="1:9" ht="26.25" thickTop="1" x14ac:dyDescent="0.2">
      <c r="A21" s="28" t="s">
        <v>27</v>
      </c>
      <c r="B21" s="29" t="s">
        <v>28</v>
      </c>
      <c r="C21" s="29" t="s">
        <v>29</v>
      </c>
      <c r="D21" s="29" t="s">
        <v>30</v>
      </c>
      <c r="E21" s="30" t="s">
        <v>31</v>
      </c>
      <c r="F21" s="29" t="s">
        <v>32</v>
      </c>
      <c r="G21" s="29" t="s">
        <v>33</v>
      </c>
      <c r="H21" s="31" t="s">
        <v>34</v>
      </c>
      <c r="I21" s="32" t="s">
        <v>35</v>
      </c>
    </row>
    <row r="22" spans="1:9" ht="26.25" customHeight="1" x14ac:dyDescent="0.2">
      <c r="A22" s="33">
        <v>1</v>
      </c>
      <c r="B22" s="34">
        <v>158</v>
      </c>
      <c r="C22" s="35">
        <f>IF(ISBLANK($B22),"",VLOOKUP($B22,[1]список!$B$1:$G$544,2,0))</f>
        <v>10094917312</v>
      </c>
      <c r="D22" s="35" t="str">
        <f>IF(ISBLANK($B22),"",VLOOKUP($B22,[1]список!$B$1:$G$544,3,0))</f>
        <v>Солозобова Елизавета</v>
      </c>
      <c r="E22" s="36">
        <f>IF(ISBLANK($B22),"",VLOOKUP($B22,[1]список!$B$1:$G$544,4,0))</f>
        <v>38671</v>
      </c>
      <c r="F22" s="36" t="str">
        <f>IF(ISBLANK($B22),"",VLOOKUP($B22,[1]список!$B$1:$H$544,5,0))</f>
        <v>МС</v>
      </c>
      <c r="G22" s="37" t="str">
        <f>IF(ISBLANK($B22),"",VLOOKUP($B22,[1]список!$B$1:$H$544,6,0))</f>
        <v>Москва</v>
      </c>
      <c r="H22" s="38" t="s">
        <v>36</v>
      </c>
      <c r="I22" s="39"/>
    </row>
    <row r="23" spans="1:9" ht="26.25" customHeight="1" x14ac:dyDescent="0.2">
      <c r="A23" s="33">
        <v>2</v>
      </c>
      <c r="B23" s="34">
        <v>115</v>
      </c>
      <c r="C23" s="35">
        <f>IF(ISBLANK($B23),"",VLOOKUP($B23,[1]список!$B$1:$G$544,2,0))</f>
        <v>10091970532</v>
      </c>
      <c r="D23" s="35" t="str">
        <f>IF(ISBLANK($B23),"",VLOOKUP($B23,[1]список!$B$1:$G$544,3,0))</f>
        <v>Евланова Екатерина</v>
      </c>
      <c r="E23" s="36">
        <f>IF(ISBLANK($B23),"",VLOOKUP($B23,[1]список!$B$1:$G$544,4,0))</f>
        <v>39047</v>
      </c>
      <c r="F23" s="36" t="str">
        <f>IF(ISBLANK($B23),"",VLOOKUP($B23,[1]список!$B$1:$H$544,5,0))</f>
        <v>КМС</v>
      </c>
      <c r="G23" s="37" t="str">
        <f>IF(ISBLANK($B23),"",VLOOKUP($B23,[1]список!$B$1:$H$544,6,0))</f>
        <v>Тульская область</v>
      </c>
      <c r="H23" s="38" t="s">
        <v>36</v>
      </c>
      <c r="I23" s="39"/>
    </row>
    <row r="24" spans="1:9" ht="26.25" customHeight="1" x14ac:dyDescent="0.2">
      <c r="A24" s="33">
        <v>3</v>
      </c>
      <c r="B24" s="34">
        <v>162</v>
      </c>
      <c r="C24" s="35">
        <f>IF(ISBLANK($B24),"",VLOOKUP($B24,[1]список!$B$1:$G$544,2,0))</f>
        <v>10089461161</v>
      </c>
      <c r="D24" s="35" t="str">
        <f>IF(ISBLANK($B24),"",VLOOKUP($B24,[1]список!$B$1:$G$544,3,0))</f>
        <v>Новикова Софья</v>
      </c>
      <c r="E24" s="36">
        <f>IF(ISBLANK($B24),"",VLOOKUP($B24,[1]список!$B$1:$G$544,4,0))</f>
        <v>38988</v>
      </c>
      <c r="F24" s="36" t="str">
        <f>IF(ISBLANK($B24),"",VLOOKUP($B24,[1]список!$B$1:$H$544,5,0))</f>
        <v>КМС</v>
      </c>
      <c r="G24" s="37" t="str">
        <f>IF(ISBLANK($B24),"",VLOOKUP($B24,[1]список!$B$1:$H$544,6,0))</f>
        <v>Москва</v>
      </c>
      <c r="H24" s="38" t="s">
        <v>36</v>
      </c>
      <c r="I24" s="39"/>
    </row>
    <row r="25" spans="1:9" ht="26.25" customHeight="1" x14ac:dyDescent="0.2">
      <c r="A25" s="33">
        <v>4</v>
      </c>
      <c r="B25" s="34">
        <v>157</v>
      </c>
      <c r="C25" s="35">
        <f>IF(ISBLANK($B25),"",VLOOKUP($B25,[1]список!$B$1:$G$544,2,0))</f>
        <v>10094893363</v>
      </c>
      <c r="D25" s="35" t="str">
        <f>IF(ISBLANK($B25),"",VLOOKUP($B25,[1]список!$B$1:$G$544,3,0))</f>
        <v>Семенюк Яна</v>
      </c>
      <c r="E25" s="36">
        <f>IF(ISBLANK($B25),"",VLOOKUP($B25,[1]список!$B$1:$G$544,4,0))</f>
        <v>38783</v>
      </c>
      <c r="F25" s="36" t="str">
        <f>IF(ISBLANK($B25),"",VLOOKUP($B25,[1]список!$B$1:$H$544,5,0))</f>
        <v>КМС</v>
      </c>
      <c r="G25" s="37" t="str">
        <f>IF(ISBLANK($B25),"",VLOOKUP($B25,[1]список!$B$1:$H$544,6,0))</f>
        <v>Москва</v>
      </c>
      <c r="H25" s="38" t="s">
        <v>37</v>
      </c>
      <c r="I25" s="39"/>
    </row>
    <row r="26" spans="1:9" ht="26.25" customHeight="1" x14ac:dyDescent="0.2">
      <c r="A26" s="33">
        <v>5</v>
      </c>
      <c r="B26" s="40">
        <v>164</v>
      </c>
      <c r="C26" s="35">
        <f>IF(ISBLANK($B26),"",VLOOKUP($B26,[1]список!$B$1:$G$544,2,0))</f>
        <v>10096881762</v>
      </c>
      <c r="D26" s="35" t="str">
        <f>IF(ISBLANK($B26),"",VLOOKUP($B26,[1]список!$B$1:$G$544,3,0))</f>
        <v>Заика София</v>
      </c>
      <c r="E26" s="36">
        <f>IF(ISBLANK($B26),"",VLOOKUP($B26,[1]список!$B$1:$G$544,4,0))</f>
        <v>38989</v>
      </c>
      <c r="F26" s="36" t="str">
        <f>IF(ISBLANK($B26),"",VLOOKUP($B26,[1]список!$B$1:$H$544,5,0))</f>
        <v>КМС</v>
      </c>
      <c r="G26" s="37" t="str">
        <f>IF(ISBLANK($B26),"",VLOOKUP($B26,[1]список!$B$1:$H$544,6,0))</f>
        <v>Москва</v>
      </c>
      <c r="H26" s="38" t="s">
        <v>37</v>
      </c>
      <c r="I26" s="39"/>
    </row>
    <row r="27" spans="1:9" ht="26.25" customHeight="1" x14ac:dyDescent="0.2">
      <c r="A27" s="33">
        <v>6</v>
      </c>
      <c r="B27" s="40">
        <v>95</v>
      </c>
      <c r="C27" s="35">
        <f>IF(ISBLANK($B27),"",VLOOKUP($B27,[1]список!$B$1:$G$544,2,0))</f>
        <v>10128589850</v>
      </c>
      <c r="D27" s="35" t="str">
        <f>IF(ISBLANK($B27),"",VLOOKUP($B27,[1]список!$B$1:$G$544,3,0))</f>
        <v>Беляева Анна</v>
      </c>
      <c r="E27" s="36">
        <f>IF(ISBLANK($B27),"",VLOOKUP($B27,[1]список!$B$1:$G$544,4,0))</f>
        <v>38965</v>
      </c>
      <c r="F27" s="36" t="str">
        <f>IF(ISBLANK($B27),"",VLOOKUP($B27,[1]список!$B$1:$H$544,5,0))</f>
        <v>КМС</v>
      </c>
      <c r="G27" s="37" t="str">
        <f>IF(ISBLANK($B27),"",VLOOKUP($B27,[1]список!$B$1:$H$544,6,0))</f>
        <v>Санкт-Петербург</v>
      </c>
      <c r="H27" s="38" t="s">
        <v>37</v>
      </c>
      <c r="I27" s="39"/>
    </row>
    <row r="28" spans="1:9" ht="26.25" customHeight="1" x14ac:dyDescent="0.2">
      <c r="A28" s="33">
        <v>7</v>
      </c>
      <c r="B28" s="40">
        <v>147</v>
      </c>
      <c r="C28" s="35">
        <f>IF(ISBLANK($B28),"",VLOOKUP($B28,[1]список!$B$1:$G$544,2,0))</f>
        <v>10102050650</v>
      </c>
      <c r="D28" s="35" t="str">
        <f>IF(ISBLANK($B28),"",VLOOKUP($B28,[1]список!$B$1:$G$544,3,0))</f>
        <v>Артемова Вера</v>
      </c>
      <c r="E28" s="36">
        <f>IF(ISBLANK($B28),"",VLOOKUP($B28,[1]список!$B$1:$G$544,4,0))</f>
        <v>38399</v>
      </c>
      <c r="F28" s="36" t="str">
        <f>IF(ISBLANK($B28),"",VLOOKUP($B28,[1]список!$B$1:$H$544,5,0))</f>
        <v>МС</v>
      </c>
      <c r="G28" s="37" t="str">
        <f>IF(ISBLANK($B28),"",VLOOKUP($B28,[1]список!$B$1:$H$544,6,0))</f>
        <v>Москва</v>
      </c>
      <c r="H28" s="38"/>
      <c r="I28" s="39"/>
    </row>
    <row r="29" spans="1:9" ht="26.25" customHeight="1" x14ac:dyDescent="0.2">
      <c r="A29" s="33">
        <v>8</v>
      </c>
      <c r="B29" s="40">
        <v>97</v>
      </c>
      <c r="C29" s="35">
        <f>IF(ISBLANK($B29),"",VLOOKUP($B29,[1]список!$B$1:$G$544,2,0))</f>
        <v>10101686292</v>
      </c>
      <c r="D29" s="35" t="str">
        <f>IF(ISBLANK($B29),"",VLOOKUP($B29,[1]список!$B$1:$G$544,3,0))</f>
        <v>Леоничева Елизавета</v>
      </c>
      <c r="E29" s="36">
        <f>IF(ISBLANK($B29),"",VLOOKUP($B29,[1]список!$B$1:$G$544,4,0))</f>
        <v>38378</v>
      </c>
      <c r="F29" s="36" t="str">
        <f>IF(ISBLANK($B29),"",VLOOKUP($B29,[1]список!$B$1:$H$544,5,0))</f>
        <v>МС</v>
      </c>
      <c r="G29" s="37" t="str">
        <f>IF(ISBLANK($B29),"",VLOOKUP($B29,[1]список!$B$1:$H$544,6,0))</f>
        <v>Санкт-Петербург</v>
      </c>
      <c r="H29" s="38"/>
      <c r="I29" s="39"/>
    </row>
    <row r="30" spans="1:9" ht="26.25" customHeight="1" x14ac:dyDescent="0.2">
      <c r="A30" s="33">
        <v>9</v>
      </c>
      <c r="B30" s="40">
        <v>98</v>
      </c>
      <c r="C30" s="35">
        <f>IF(ISBLANK($B30),"",VLOOKUP($B30,[1]список!$B$1:$G$544,2,0))</f>
        <v>10137422207</v>
      </c>
      <c r="D30" s="35" t="str">
        <f>IF(ISBLANK($B30),"",VLOOKUP($B30,[1]список!$B$1:$G$544,3,0))</f>
        <v>Беляева Мария</v>
      </c>
      <c r="E30" s="36">
        <f>IF(ISBLANK($B30),"",VLOOKUP($B30,[1]список!$B$1:$G$544,4,0))</f>
        <v>39866</v>
      </c>
      <c r="F30" s="36" t="str">
        <f>IF(ISBLANK($B30),"",VLOOKUP($B30,[1]список!$B$1:$H$544,5,0))</f>
        <v>2 СР</v>
      </c>
      <c r="G30" s="37" t="str">
        <f>IF(ISBLANK($B30),"",VLOOKUP($B30,[1]список!$B$1:$H$544,6,0))</f>
        <v>Санкт-Петербург</v>
      </c>
      <c r="H30" s="38"/>
      <c r="I30" s="39"/>
    </row>
    <row r="31" spans="1:9" ht="26.25" customHeight="1" x14ac:dyDescent="0.2">
      <c r="A31" s="33">
        <v>10</v>
      </c>
      <c r="B31" s="40">
        <v>96</v>
      </c>
      <c r="C31" s="35">
        <f>IF(ISBLANK($B31),"",VLOOKUP($B31,[1]список!$B$1:$G$544,2,0))</f>
        <v>10115496163</v>
      </c>
      <c r="D31" s="35" t="str">
        <f>IF(ISBLANK($B31),"",VLOOKUP($B31,[1]список!$B$1:$G$544,3,0))</f>
        <v>Ефимова Виктория</v>
      </c>
      <c r="E31" s="36">
        <f>IF(ISBLANK($B31),"",VLOOKUP($B31,[1]список!$B$1:$G$544,4,0))</f>
        <v>38895</v>
      </c>
      <c r="F31" s="36" t="str">
        <f>IF(ISBLANK($B31),"",VLOOKUP($B31,[1]список!$B$1:$H$544,5,0))</f>
        <v>КМС</v>
      </c>
      <c r="G31" s="37" t="str">
        <f>IF(ISBLANK($B31),"",VLOOKUP($B31,[1]список!$B$1:$H$544,6,0))</f>
        <v>Санкт-Петербург</v>
      </c>
      <c r="H31" s="38"/>
      <c r="I31" s="39"/>
    </row>
    <row r="32" spans="1:9" ht="26.25" customHeight="1" x14ac:dyDescent="0.2">
      <c r="A32" s="33">
        <v>11</v>
      </c>
      <c r="B32" s="40">
        <v>111</v>
      </c>
      <c r="C32" s="35">
        <f>IF(ISBLANK($B32),"",VLOOKUP($B32,[1]список!$B$1:$G$544,2,0))</f>
        <v>10090442679</v>
      </c>
      <c r="D32" s="35" t="str">
        <f>IF(ISBLANK($B32),"",VLOOKUP($B32,[1]список!$B$1:$G$544,3,0))</f>
        <v>Бессонова София</v>
      </c>
      <c r="E32" s="36">
        <f>IF(ISBLANK($B32),"",VLOOKUP($B32,[1]список!$B$1:$G$544,4,0))</f>
        <v>38772</v>
      </c>
      <c r="F32" s="36" t="str">
        <f>IF(ISBLANK($B32),"",VLOOKUP($B32,[1]список!$B$1:$H$544,5,0))</f>
        <v>КМС</v>
      </c>
      <c r="G32" s="37" t="str">
        <f>IF(ISBLANK($B32),"",VLOOKUP($B32,[1]список!$B$1:$H$544,6,0))</f>
        <v>Тульская область</v>
      </c>
      <c r="H32" s="38"/>
      <c r="I32" s="39"/>
    </row>
    <row r="33" spans="1:9" ht="26.25" customHeight="1" x14ac:dyDescent="0.2">
      <c r="A33" s="33">
        <v>12</v>
      </c>
      <c r="B33" s="40">
        <v>93</v>
      </c>
      <c r="C33" s="35">
        <f>IF(ISBLANK($B33),"",VLOOKUP($B33,[1]список!$B$1:$G$544,2,0))</f>
        <v>10090420653</v>
      </c>
      <c r="D33" s="35" t="str">
        <f>IF(ISBLANK($B33),"",VLOOKUP($B33,[1]список!$B$1:$G$544,3,0))</f>
        <v>Иминова Камила</v>
      </c>
      <c r="E33" s="36">
        <f>IF(ISBLANK($B33),"",VLOOKUP($B33,[1]список!$B$1:$G$544,4,0))</f>
        <v>38763</v>
      </c>
      <c r="F33" s="36" t="str">
        <f>IF(ISBLANK($B33),"",VLOOKUP($B33,[1]список!$B$1:$H$544,5,0))</f>
        <v>2 СР</v>
      </c>
      <c r="G33" s="37" t="str">
        <f>IF(ISBLANK($B33),"",VLOOKUP($B33,[1]список!$B$1:$H$544,6,0))</f>
        <v>Санкт-Петербург</v>
      </c>
      <c r="H33" s="38"/>
      <c r="I33" s="39"/>
    </row>
    <row r="34" spans="1:9" ht="26.25" customHeight="1" x14ac:dyDescent="0.2">
      <c r="A34" s="33">
        <v>13</v>
      </c>
      <c r="B34" s="40">
        <v>114</v>
      </c>
      <c r="C34" s="35">
        <f>IF(ISBLANK($B34),"",VLOOKUP($B34,[1]список!$B$1:$G$544,2,0))</f>
        <v>10100041841</v>
      </c>
      <c r="D34" s="35" t="str">
        <f>IF(ISBLANK($B34),"",VLOOKUP($B34,[1]список!$B$1:$G$544,3,0))</f>
        <v>Василенко Владислава</v>
      </c>
      <c r="E34" s="36">
        <f>IF(ISBLANK($B34),"",VLOOKUP($B34,[1]список!$B$1:$G$544,4,0))</f>
        <v>39082</v>
      </c>
      <c r="F34" s="36" t="str">
        <f>IF(ISBLANK($B34),"",VLOOKUP($B34,[1]список!$B$1:$H$544,5,0))</f>
        <v>КМС</v>
      </c>
      <c r="G34" s="37" t="str">
        <f>IF(ISBLANK($B34),"",VLOOKUP($B34,[1]список!$B$1:$H$544,6,0))</f>
        <v>Тульская область</v>
      </c>
      <c r="H34" s="38"/>
      <c r="I34" s="39"/>
    </row>
    <row r="35" spans="1:9" ht="26.25" customHeight="1" x14ac:dyDescent="0.2">
      <c r="A35" s="33">
        <v>14</v>
      </c>
      <c r="B35" s="40">
        <v>100</v>
      </c>
      <c r="C35" s="35">
        <f>IF(ISBLANK($B35),"",VLOOKUP($B35,[1]список!$B$1:$G$544,2,0))</f>
        <v>10090053164</v>
      </c>
      <c r="D35" s="35" t="str">
        <f>IF(ISBLANK($B35),"",VLOOKUP($B35,[1]список!$B$1:$G$544,3,0))</f>
        <v>Клименко Эвелина</v>
      </c>
      <c r="E35" s="36">
        <f>IF(ISBLANK($B35),"",VLOOKUP($B35,[1]список!$B$1:$G$544,4,0))</f>
        <v>39217</v>
      </c>
      <c r="F35" s="36" t="str">
        <f>IF(ISBLANK($B35),"",VLOOKUP($B35,[1]список!$B$1:$H$544,5,0))</f>
        <v>КМС</v>
      </c>
      <c r="G35" s="37" t="str">
        <f>IF(ISBLANK($B35),"",VLOOKUP($B35,[1]список!$B$1:$H$544,6,0))</f>
        <v>Санкт-Петербург</v>
      </c>
      <c r="H35" s="38"/>
      <c r="I35" s="39"/>
    </row>
    <row r="36" spans="1:9" ht="26.25" customHeight="1" x14ac:dyDescent="0.2">
      <c r="A36" s="33">
        <v>15</v>
      </c>
      <c r="B36" s="40">
        <v>94</v>
      </c>
      <c r="C36" s="35">
        <f>IF(ISBLANK($B36),"",VLOOKUP($B36,[1]список!$B$1:$G$544,2,0))</f>
        <v>10091971239</v>
      </c>
      <c r="D36" s="35" t="str">
        <f>IF(ISBLANK($B36),"",VLOOKUP($B36,[1]список!$B$1:$G$544,3,0))</f>
        <v>Гуца Дарья</v>
      </c>
      <c r="E36" s="36">
        <f>IF(ISBLANK($B36),"",VLOOKUP($B36,[1]список!$B$1:$G$544,4,0))</f>
        <v>38975</v>
      </c>
      <c r="F36" s="36" t="str">
        <f>IF(ISBLANK($B36),"",VLOOKUP($B36,[1]список!$B$1:$H$544,5,0))</f>
        <v>КМС</v>
      </c>
      <c r="G36" s="37" t="str">
        <f>IF(ISBLANK($B36),"",VLOOKUP($B36,[1]список!$B$1:$H$544,6,0))</f>
        <v>Санкт-Петербург</v>
      </c>
      <c r="H36" s="38"/>
      <c r="I36" s="39"/>
    </row>
    <row r="37" spans="1:9" ht="26.25" customHeight="1" x14ac:dyDescent="0.2">
      <c r="A37" s="33">
        <v>16</v>
      </c>
      <c r="B37" s="40">
        <v>182</v>
      </c>
      <c r="C37" s="35">
        <f>IF(ISBLANK($B37),"",VLOOKUP($B37,[1]список!$B$1:$G$544,2,0))</f>
        <v>10077689001</v>
      </c>
      <c r="D37" s="35" t="str">
        <f>IF(ISBLANK($B37),"",VLOOKUP($B37,[1]список!$B$1:$G$544,3,0))</f>
        <v>Корлякова Евдокия</v>
      </c>
      <c r="E37" s="36">
        <f>IF(ISBLANK($B37),"",VLOOKUP($B37,[1]список!$B$1:$G$544,4,0))</f>
        <v>38574</v>
      </c>
      <c r="F37" s="36" t="str">
        <f>IF(ISBLANK($B37),"",VLOOKUP($B37,[1]список!$B$1:$H$544,5,0))</f>
        <v>КМС</v>
      </c>
      <c r="G37" s="37" t="s">
        <v>59</v>
      </c>
      <c r="H37" s="38"/>
      <c r="I37" s="39"/>
    </row>
    <row r="38" spans="1:9" ht="26.25" customHeight="1" x14ac:dyDescent="0.2">
      <c r="A38" s="33">
        <v>17</v>
      </c>
      <c r="B38" s="41">
        <v>69</v>
      </c>
      <c r="C38" s="35">
        <f>IF(ISBLANK($B38),"",VLOOKUP($B38,[1]список!$B$1:$G$544,2,0))</f>
        <v>10132012435</v>
      </c>
      <c r="D38" s="35" t="str">
        <f>IF(ISBLANK($B38),"",VLOOKUP($B38,[1]список!$B$1:$G$544,3,0))</f>
        <v>Лосева Анфиса</v>
      </c>
      <c r="E38" s="36">
        <f>IF(ISBLANK($B38),"",VLOOKUP($B38,[1]список!$B$1:$G$544,4,0))</f>
        <v>39524</v>
      </c>
      <c r="F38" s="36" t="str">
        <f>IF(ISBLANK($B38),"",VLOOKUP($B38,[1]список!$B$1:$H$544,5,0))</f>
        <v>1 СР</v>
      </c>
      <c r="G38" s="37" t="s">
        <v>58</v>
      </c>
      <c r="H38" s="38"/>
      <c r="I38" s="39"/>
    </row>
    <row r="39" spans="1:9" ht="26.25" customHeight="1" x14ac:dyDescent="0.2">
      <c r="A39" s="33">
        <v>18</v>
      </c>
      <c r="B39" s="41">
        <v>183</v>
      </c>
      <c r="C39" s="35">
        <f>IF(ISBLANK($B39),"",VLOOKUP($B39,[1]список!$B$1:$G$544,2,0))</f>
        <v>10128428485</v>
      </c>
      <c r="D39" s="35" t="str">
        <f>IF(ISBLANK($B39),"",VLOOKUP($B39,[1]список!$B$1:$G$544,3,0))</f>
        <v>Мартынова Александра</v>
      </c>
      <c r="E39" s="36">
        <f>IF(ISBLANK($B39),"",VLOOKUP($B39,[1]список!$B$1:$G$544,4,0))</f>
        <v>38678</v>
      </c>
      <c r="F39" s="36" t="str">
        <f>IF(ISBLANK($B39),"",VLOOKUP($B39,[1]список!$B$1:$H$544,5,0))</f>
        <v>КМС</v>
      </c>
      <c r="G39" s="37" t="s">
        <v>59</v>
      </c>
      <c r="H39" s="38"/>
      <c r="I39" s="39"/>
    </row>
    <row r="40" spans="1:9" ht="26.25" customHeight="1" thickBot="1" x14ac:dyDescent="0.25">
      <c r="A40" s="33">
        <v>19</v>
      </c>
      <c r="B40" s="41">
        <v>185</v>
      </c>
      <c r="C40" s="35">
        <f>IF(ISBLANK($B40),"",VLOOKUP($B40,[1]список!$B$1:$G$544,2,0))</f>
        <v>10131542690</v>
      </c>
      <c r="D40" s="35" t="str">
        <f>IF(ISBLANK($B40),"",VLOOKUP($B40,[1]список!$B$1:$G$544,3,0))</f>
        <v>Шишкина Елизавета</v>
      </c>
      <c r="E40" s="36">
        <f>IF(ISBLANK($B40),"",VLOOKUP($B40,[1]список!$B$1:$G$544,4,0))</f>
        <v>39014</v>
      </c>
      <c r="F40" s="36" t="str">
        <f>IF(ISBLANK($B40),"",VLOOKUP($B40,[1]список!$B$1:$H$544,5,0))</f>
        <v>КМС</v>
      </c>
      <c r="G40" s="37" t="s">
        <v>59</v>
      </c>
      <c r="H40" s="38"/>
      <c r="I40" s="39"/>
    </row>
    <row r="41" spans="1:9" ht="12.6" hidden="1" customHeight="1" x14ac:dyDescent="0.2">
      <c r="A41" s="42"/>
      <c r="B41" s="43"/>
      <c r="C41" s="44"/>
      <c r="D41" s="44"/>
      <c r="E41" s="45"/>
      <c r="F41" s="45"/>
      <c r="G41" s="46"/>
      <c r="H41" s="47"/>
      <c r="I41" s="48"/>
    </row>
    <row r="42" spans="1:9" ht="12.6" hidden="1" customHeight="1" x14ac:dyDescent="0.2">
      <c r="A42" s="42"/>
      <c r="B42" s="43"/>
      <c r="C42" s="44"/>
      <c r="D42" s="44"/>
      <c r="E42" s="45"/>
      <c r="F42" s="45"/>
      <c r="G42" s="46"/>
      <c r="H42" s="47"/>
      <c r="I42" s="48"/>
    </row>
    <row r="43" spans="1:9" ht="12.6" hidden="1" customHeight="1" x14ac:dyDescent="0.2">
      <c r="A43" s="42"/>
      <c r="B43" s="43"/>
      <c r="C43" s="44"/>
      <c r="D43" s="44"/>
      <c r="E43" s="45"/>
      <c r="F43" s="45"/>
      <c r="G43" s="46"/>
      <c r="H43" s="47"/>
      <c r="I43" s="48"/>
    </row>
    <row r="44" spans="1:9" ht="12.6" hidden="1" customHeight="1" x14ac:dyDescent="0.2">
      <c r="A44" s="42"/>
      <c r="B44" s="43"/>
      <c r="C44" s="44"/>
      <c r="D44" s="44"/>
      <c r="E44" s="45"/>
      <c r="F44" s="45"/>
      <c r="G44" s="46"/>
      <c r="H44" s="47"/>
      <c r="I44" s="48"/>
    </row>
    <row r="45" spans="1:9" ht="12.6" hidden="1" customHeight="1" x14ac:dyDescent="0.2">
      <c r="A45" s="42"/>
      <c r="B45" s="43"/>
      <c r="C45" s="44"/>
      <c r="D45" s="44"/>
      <c r="E45" s="45"/>
      <c r="F45" s="45"/>
      <c r="G45" s="46"/>
      <c r="H45" s="47"/>
      <c r="I45" s="48"/>
    </row>
    <row r="46" spans="1:9" ht="12.6" hidden="1" customHeight="1" x14ac:dyDescent="0.2">
      <c r="A46" s="42"/>
      <c r="B46" s="43"/>
      <c r="C46" s="44"/>
      <c r="D46" s="44"/>
      <c r="E46" s="45"/>
      <c r="F46" s="45"/>
      <c r="G46" s="46"/>
      <c r="H46" s="47"/>
      <c r="I46" s="48"/>
    </row>
    <row r="47" spans="1:9" ht="12.6" hidden="1" customHeight="1" x14ac:dyDescent="0.2">
      <c r="A47" s="42"/>
      <c r="B47" s="43"/>
      <c r="C47" s="44"/>
      <c r="D47" s="44"/>
      <c r="E47" s="45"/>
      <c r="F47" s="45"/>
      <c r="G47" s="46"/>
      <c r="H47" s="47"/>
      <c r="I47" s="48"/>
    </row>
    <row r="48" spans="1:9" ht="12.6" hidden="1" customHeight="1" x14ac:dyDescent="0.2">
      <c r="A48" s="42"/>
      <c r="B48" s="43"/>
      <c r="C48" s="44"/>
      <c r="D48" s="44"/>
      <c r="E48" s="45"/>
      <c r="F48" s="45"/>
      <c r="G48" s="46"/>
      <c r="H48" s="47"/>
      <c r="I48" s="48"/>
    </row>
    <row r="49" spans="1:9" ht="12.6" hidden="1" customHeight="1" x14ac:dyDescent="0.2">
      <c r="A49" s="42"/>
      <c r="B49" s="43"/>
      <c r="C49" s="44"/>
      <c r="D49" s="44"/>
      <c r="E49" s="45"/>
      <c r="F49" s="45"/>
      <c r="G49" s="46"/>
      <c r="H49" s="47"/>
      <c r="I49" s="48"/>
    </row>
    <row r="50" spans="1:9" ht="12.6" hidden="1" customHeight="1" x14ac:dyDescent="0.2">
      <c r="A50" s="42"/>
      <c r="B50" s="43"/>
      <c r="C50" s="44"/>
      <c r="D50" s="44"/>
      <c r="E50" s="45"/>
      <c r="F50" s="45"/>
      <c r="G50" s="46"/>
      <c r="H50" s="47"/>
      <c r="I50" s="48"/>
    </row>
    <row r="51" spans="1:9" ht="12.6" hidden="1" customHeight="1" x14ac:dyDescent="0.2">
      <c r="A51" s="42"/>
      <c r="B51" s="43"/>
      <c r="C51" s="44"/>
      <c r="D51" s="44"/>
      <c r="E51" s="45"/>
      <c r="F51" s="45"/>
      <c r="G51" s="46"/>
      <c r="H51" s="47"/>
      <c r="I51" s="48"/>
    </row>
    <row r="52" spans="1:9" ht="12.6" hidden="1" customHeight="1" x14ac:dyDescent="0.2">
      <c r="A52" s="42"/>
      <c r="B52" s="43"/>
      <c r="C52" s="44"/>
      <c r="D52" s="44"/>
      <c r="E52" s="45"/>
      <c r="F52" s="45"/>
      <c r="G52" s="46"/>
      <c r="H52" s="47"/>
      <c r="I52" s="48"/>
    </row>
    <row r="53" spans="1:9" ht="12.6" hidden="1" customHeight="1" x14ac:dyDescent="0.2">
      <c r="A53" s="42"/>
      <c r="B53" s="43"/>
      <c r="C53" s="44"/>
      <c r="D53" s="44"/>
      <c r="E53" s="45"/>
      <c r="F53" s="45"/>
      <c r="G53" s="46"/>
      <c r="H53" s="47"/>
      <c r="I53" s="48"/>
    </row>
    <row r="54" spans="1:9" ht="12.6" hidden="1" customHeight="1" x14ac:dyDescent="0.2">
      <c r="A54" s="42"/>
      <c r="B54" s="43"/>
      <c r="C54" s="44"/>
      <c r="D54" s="44"/>
      <c r="E54" s="45"/>
      <c r="F54" s="45"/>
      <c r="G54" s="46"/>
      <c r="H54" s="47"/>
      <c r="I54" s="48"/>
    </row>
    <row r="55" spans="1:9" ht="12.6" hidden="1" customHeight="1" x14ac:dyDescent="0.2">
      <c r="A55" s="42"/>
      <c r="B55" s="43"/>
      <c r="C55" s="44"/>
      <c r="D55" s="44"/>
      <c r="E55" s="45"/>
      <c r="F55" s="45"/>
      <c r="G55" s="46"/>
      <c r="H55" s="47"/>
      <c r="I55" s="48"/>
    </row>
    <row r="56" spans="1:9" ht="12.6" hidden="1" customHeight="1" x14ac:dyDescent="0.2">
      <c r="A56" s="42"/>
      <c r="B56" s="43"/>
      <c r="C56" s="44"/>
      <c r="D56" s="44"/>
      <c r="E56" s="45"/>
      <c r="F56" s="45"/>
      <c r="G56" s="46"/>
      <c r="H56" s="47"/>
      <c r="I56" s="48"/>
    </row>
    <row r="57" spans="1:9" ht="12.6" hidden="1" customHeight="1" x14ac:dyDescent="0.2">
      <c r="A57" s="42"/>
      <c r="B57" s="43"/>
      <c r="C57" s="44"/>
      <c r="D57" s="44"/>
      <c r="E57" s="45"/>
      <c r="F57" s="45"/>
      <c r="G57" s="46"/>
      <c r="H57" s="47"/>
      <c r="I57" s="48"/>
    </row>
    <row r="58" spans="1:9" ht="17.25" thickTop="1" thickBot="1" x14ac:dyDescent="0.25">
      <c r="A58" s="49"/>
      <c r="B58" s="50"/>
      <c r="C58" s="50"/>
      <c r="D58" s="51"/>
      <c r="E58" s="52"/>
      <c r="F58" s="53"/>
      <c r="G58" s="54"/>
      <c r="H58" s="55"/>
      <c r="I58" s="55"/>
    </row>
    <row r="59" spans="1:9" ht="15.75" thickTop="1" x14ac:dyDescent="0.2">
      <c r="A59" s="88" t="s">
        <v>38</v>
      </c>
      <c r="B59" s="89"/>
      <c r="C59" s="89"/>
      <c r="D59" s="89"/>
      <c r="E59" s="56"/>
      <c r="F59" s="56"/>
      <c r="G59" s="89" t="s">
        <v>39</v>
      </c>
      <c r="H59" s="89"/>
      <c r="I59" s="90"/>
    </row>
    <row r="60" spans="1:9" x14ac:dyDescent="0.2">
      <c r="A60" s="57" t="s">
        <v>40</v>
      </c>
      <c r="B60" s="58"/>
      <c r="C60" s="59"/>
      <c r="D60" s="58"/>
      <c r="E60" s="60"/>
      <c r="F60" s="61" t="s">
        <v>41</v>
      </c>
      <c r="G60" s="62">
        <v>4</v>
      </c>
      <c r="H60" s="63" t="s">
        <v>42</v>
      </c>
      <c r="I60" s="64">
        <f>COUNTIF(F22:F75,"ЗМС")</f>
        <v>0</v>
      </c>
    </row>
    <row r="61" spans="1:9" x14ac:dyDescent="0.2">
      <c r="A61" s="57" t="s">
        <v>43</v>
      </c>
      <c r="B61" s="58"/>
      <c r="C61" s="65"/>
      <c r="D61" s="58"/>
      <c r="E61" s="60"/>
      <c r="F61" s="66" t="s">
        <v>44</v>
      </c>
      <c r="G61" s="62">
        <f>G62+G66</f>
        <v>19</v>
      </c>
      <c r="H61" s="63" t="s">
        <v>45</v>
      </c>
      <c r="I61" s="64">
        <f>COUNTIF(F22:F75,"МСМК")</f>
        <v>0</v>
      </c>
    </row>
    <row r="62" spans="1:9" x14ac:dyDescent="0.2">
      <c r="A62" s="67"/>
      <c r="B62" s="58"/>
      <c r="C62" s="68"/>
      <c r="D62" s="58"/>
      <c r="E62" s="60"/>
      <c r="F62" s="66" t="s">
        <v>46</v>
      </c>
      <c r="G62" s="62">
        <f>G63+G64+G65</f>
        <v>19</v>
      </c>
      <c r="H62" s="63" t="s">
        <v>36</v>
      </c>
      <c r="I62" s="64">
        <f>COUNTIF(F22:F75,"МС")</f>
        <v>3</v>
      </c>
    </row>
    <row r="63" spans="1:9" x14ac:dyDescent="0.2">
      <c r="A63" s="67"/>
      <c r="B63" s="58"/>
      <c r="C63" s="68"/>
      <c r="D63" s="58"/>
      <c r="E63" s="60"/>
      <c r="F63" s="66" t="s">
        <v>47</v>
      </c>
      <c r="G63" s="62">
        <f>COUNT(A22:A75)</f>
        <v>19</v>
      </c>
      <c r="H63" s="63" t="s">
        <v>37</v>
      </c>
      <c r="I63" s="64">
        <f>COUNTIF(F22:F75,"КМС")</f>
        <v>13</v>
      </c>
    </row>
    <row r="64" spans="1:9" x14ac:dyDescent="0.2">
      <c r="A64" s="67"/>
      <c r="B64" s="58"/>
      <c r="C64" s="68"/>
      <c r="D64" s="58"/>
      <c r="E64" s="60"/>
      <c r="F64" s="66" t="s">
        <v>48</v>
      </c>
      <c r="G64" s="62">
        <f>COUNTIF(A22:A75,"НФ")</f>
        <v>0</v>
      </c>
      <c r="H64" s="63" t="s">
        <v>49</v>
      </c>
      <c r="I64" s="64">
        <f>COUNTIF(F22:F75,"1 СР")</f>
        <v>1</v>
      </c>
    </row>
    <row r="65" spans="1:9" x14ac:dyDescent="0.2">
      <c r="A65" s="67"/>
      <c r="B65" s="58"/>
      <c r="C65" s="58"/>
      <c r="D65" s="69"/>
      <c r="E65" s="60"/>
      <c r="F65" s="66" t="s">
        <v>50</v>
      </c>
      <c r="G65" s="62">
        <f>COUNTIF(A22:A75,"ДСКВ")</f>
        <v>0</v>
      </c>
      <c r="H65" s="70" t="s">
        <v>51</v>
      </c>
      <c r="I65" s="64">
        <f>COUNTIF(F22:F75,"2 СР")</f>
        <v>2</v>
      </c>
    </row>
    <row r="66" spans="1:9" x14ac:dyDescent="0.2">
      <c r="A66" s="67"/>
      <c r="B66" s="58"/>
      <c r="C66" s="58"/>
      <c r="D66" s="58"/>
      <c r="E66" s="60"/>
      <c r="F66" s="66" t="s">
        <v>52</v>
      </c>
      <c r="G66" s="62">
        <f>COUNTIF(A22:A75,"НС")</f>
        <v>0</v>
      </c>
      <c r="H66" s="70" t="s">
        <v>53</v>
      </c>
      <c r="I66" s="64">
        <f>COUNTIF(F22:F75,"3 СР")</f>
        <v>0</v>
      </c>
    </row>
    <row r="67" spans="1:9" x14ac:dyDescent="0.2">
      <c r="A67" s="71"/>
      <c r="B67" s="72"/>
      <c r="C67" s="72"/>
      <c r="D67" s="73"/>
      <c r="E67" s="74"/>
      <c r="F67" s="73"/>
      <c r="G67" s="73"/>
      <c r="H67" s="75"/>
      <c r="I67" s="76"/>
    </row>
    <row r="68" spans="1:9" x14ac:dyDescent="0.2">
      <c r="A68" s="91" t="s">
        <v>54</v>
      </c>
      <c r="B68" s="92"/>
      <c r="C68" s="92"/>
      <c r="D68" s="92" t="s">
        <v>55</v>
      </c>
      <c r="E68" s="92"/>
      <c r="F68" s="92" t="s">
        <v>56</v>
      </c>
      <c r="G68" s="92"/>
      <c r="H68" s="93" t="s">
        <v>57</v>
      </c>
      <c r="I68" s="94"/>
    </row>
    <row r="69" spans="1:9" x14ac:dyDescent="0.2">
      <c r="A69" s="79"/>
      <c r="B69" s="80"/>
      <c r="C69" s="80"/>
      <c r="D69" s="80"/>
      <c r="E69" s="80"/>
      <c r="F69" s="80"/>
      <c r="G69" s="80"/>
      <c r="H69" s="80"/>
      <c r="I69" s="81"/>
    </row>
    <row r="70" spans="1:9" x14ac:dyDescent="0.2">
      <c r="A70" s="77"/>
      <c r="B70" s="72"/>
      <c r="C70" s="72"/>
      <c r="D70" s="72"/>
      <c r="E70" s="78"/>
      <c r="F70" s="72"/>
      <c r="G70" s="72"/>
      <c r="H70" s="75"/>
      <c r="I70" s="76"/>
    </row>
    <row r="71" spans="1:9" x14ac:dyDescent="0.2">
      <c r="A71" s="77"/>
      <c r="B71" s="72"/>
      <c r="C71" s="72"/>
      <c r="D71" s="72"/>
      <c r="E71" s="78"/>
      <c r="F71" s="72"/>
      <c r="G71" s="72"/>
      <c r="H71" s="75"/>
      <c r="I71" s="76"/>
    </row>
    <row r="72" spans="1:9" x14ac:dyDescent="0.2">
      <c r="A72" s="77"/>
      <c r="B72" s="72"/>
      <c r="C72" s="72"/>
      <c r="D72" s="72"/>
      <c r="E72" s="78"/>
      <c r="F72" s="72"/>
      <c r="G72" s="72"/>
      <c r="H72" s="75"/>
      <c r="I72" s="76"/>
    </row>
    <row r="73" spans="1:9" x14ac:dyDescent="0.2">
      <c r="A73" s="77"/>
      <c r="B73" s="72"/>
      <c r="C73" s="72"/>
      <c r="D73" s="72"/>
      <c r="E73" s="78"/>
      <c r="F73" s="72"/>
      <c r="G73" s="72"/>
      <c r="H73" s="75"/>
      <c r="I73" s="76"/>
    </row>
    <row r="74" spans="1:9" ht="13.5" thickBot="1" x14ac:dyDescent="0.25">
      <c r="A74" s="82" t="s">
        <v>2</v>
      </c>
      <c r="B74" s="83"/>
      <c r="C74" s="83"/>
      <c r="D74" s="83" t="str">
        <f>G17</f>
        <v>Михайлова И.Н. (ВК, Санкт-Петербург)</v>
      </c>
      <c r="E74" s="83"/>
      <c r="F74" s="83" t="str">
        <f>G18</f>
        <v>Валова А.С. (ВК, Санкт-Петербург)</v>
      </c>
      <c r="G74" s="83"/>
      <c r="H74" s="84" t="str">
        <f>G19</f>
        <v>Соловьев Г.Н. (ВК, Санкт-Петербург)</v>
      </c>
      <c r="I74" s="85"/>
    </row>
    <row r="75" spans="1:9" ht="13.5" thickTop="1" x14ac:dyDescent="0.2"/>
  </sheetData>
  <mergeCells count="31">
    <mergeCell ref="A6:I6"/>
    <mergeCell ref="A1:I1"/>
    <mergeCell ref="A2:I2"/>
    <mergeCell ref="A3:I3"/>
    <mergeCell ref="A4:I4"/>
    <mergeCell ref="A5:I5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H18:I18"/>
    <mergeCell ref="A59:D59"/>
    <mergeCell ref="G59:I59"/>
    <mergeCell ref="A68:C68"/>
    <mergeCell ref="D68:E68"/>
    <mergeCell ref="F68:G68"/>
    <mergeCell ref="H68:I68"/>
    <mergeCell ref="A69:E69"/>
    <mergeCell ref="F69:I69"/>
    <mergeCell ref="A74:C74"/>
    <mergeCell ref="D74:E74"/>
    <mergeCell ref="F74:G74"/>
    <mergeCell ref="H74:I74"/>
  </mergeCells>
  <conditionalFormatting sqref="F63:F66">
    <cfRule type="duplicateValues" dxfId="0" priority="1"/>
  </conditionalFormatting>
  <pageMargins left="0.23622047244094488" right="0.23622047244094488" top="0.31624999999999998" bottom="0.39531250000000001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юниорки спринт итог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2023-06-10T15:38:45Z</dcterms:created>
  <dcterms:modified xsi:type="dcterms:W3CDTF">2023-06-10T15:41:31Z</dcterms:modified>
</cp:coreProperties>
</file>