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/>
  </bookViews>
  <sheets>
    <sheet name="инд гонка" sheetId="94" r:id="rId1"/>
  </sheets>
  <definedNames>
    <definedName name="_xlnm.Print_Titles" localSheetId="0">'инд гонка'!$21:$22</definedName>
    <definedName name="_xlnm.Print_Area" localSheetId="0">'инд гонка'!$A$1:$L$47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94" l="1"/>
  <c r="G47" i="94"/>
  <c r="D47" i="94"/>
  <c r="J23" i="94"/>
  <c r="I25" i="94"/>
  <c r="I26" i="94"/>
  <c r="I27" i="94"/>
  <c r="I28" i="94"/>
  <c r="I24" i="94"/>
  <c r="J25" i="94" l="1"/>
  <c r="J26" i="94"/>
  <c r="J27" i="94"/>
  <c r="J28" i="94"/>
  <c r="H36" i="94" l="1"/>
  <c r="J24" i="94"/>
  <c r="L37" i="94" l="1"/>
  <c r="L36" i="94"/>
  <c r="L35" i="94"/>
  <c r="L34" i="94"/>
  <c r="L33" i="94"/>
  <c r="L32" i="94"/>
  <c r="L31" i="94"/>
  <c r="H38" i="94"/>
  <c r="H37" i="94"/>
  <c r="H35" i="94"/>
  <c r="H34" i="94"/>
  <c r="H33" i="94" l="1"/>
  <c r="H32" i="94" s="1"/>
</calcChain>
</file>

<file path=xl/sharedStrings.xml><?xml version="1.0" encoding="utf-8"?>
<sst xmlns="http://schemas.openxmlformats.org/spreadsheetml/2006/main" count="93" uniqueCount="81">
  <si>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</si>
  <si>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</si>
  <si>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</si>
  <si>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</si>
  <si>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</si>
  <si>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</si>
  <si>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</si>
  <si>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</si>
  <si>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</si>
  <si>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</si>
  <si>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</si>
  <si>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</si>
  <si>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</si>
  <si>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</si>
  <si>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</si>
  <si>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</si>
  <si>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</si>
  <si>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</si>
  <si>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</si>
  <si>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</si>
  <si>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</si>
  <si>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</si>
  <si>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</si>
  <si>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</si>
  <si>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</si>
  <si>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</si>
  <si>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</si>
  <si>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</si>
  <si>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</si>
  <si>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</si>
  <si>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</si>
  <si>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</si>
  <si>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</si>
  <si>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</si>
  <si>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</si>
  <si>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</si>
  <si>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</si>
  <si>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</si>
  <si>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</si>
  <si>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</si>
  <si>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</si>
  <si>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</si>
  <si>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</si>
  <si>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>Осадки: без осадков</t>
  </si>
  <si>
    <t>Лимит времени</t>
  </si>
  <si>
    <t>МЕЖРЕГИОНАЛЬНЫЕ СОРЕВНОВАНИЯ</t>
  </si>
  <si>
    <t xml:space="preserve">МАКСИМАЛЬНЫЙ ПЕРЕПАД (HD)(м): </t>
  </si>
  <si>
    <t xml:space="preserve">СУММА ПОЛОЖИТЕЛЬНЫХ ПЕРЕПАДОВ ВЫСОТЫ НА ДИСТАНЦИИ (ТС)(м): </t>
  </si>
  <si>
    <t xml:space="preserve">Ветер: </t>
  </si>
  <si>
    <t>Первенство ПФО</t>
  </si>
  <si>
    <t>шоссе - индивидуальная гонка на время</t>
  </si>
  <si>
    <t>МЕСТО ПРОВЕДЕНИЯ: г. Самара</t>
  </si>
  <si>
    <t>ДАТА ПРОВЕДЕНИЯ: 03 мая 2022 года</t>
  </si>
  <si>
    <t>НАЧАЛО ГОНКИ: 10ч 00м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</si>
  <si>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15ч 00м</t>
    </r>
  </si>
  <si>
    <t>№ ВРВС: 0080511611Я</t>
  </si>
  <si>
    <t>№ ЕКП 2022: 5121</t>
  </si>
  <si>
    <t>НАЗВАНИЕ ТРАССЫ / РЕГ. НОМЕР: автодорога Урал-Муханово</t>
  </si>
  <si>
    <t>Кавтасьева Е.Г. (1 кат, г. Самара)</t>
  </si>
  <si>
    <t>Артамонова С.А. (1 кат, г. Самара)</t>
  </si>
  <si>
    <t>Поваляева М.М. (1 кат., г. Самара)</t>
  </si>
  <si>
    <t>Республика Татарстан</t>
  </si>
  <si>
    <t>Самарская область</t>
  </si>
  <si>
    <t>Температура: +9+14</t>
  </si>
  <si>
    <t>Влажность: 45%</t>
  </si>
  <si>
    <t>СУДЬЯ НА ФИНИШЕ</t>
  </si>
  <si>
    <t>Министерство спорта Самарской области</t>
  </si>
  <si>
    <t>Федерация велосипедного спорта Самарской области</t>
  </si>
  <si>
    <t>Юниорки 19-22 года</t>
  </si>
  <si>
    <t>Емельяненко Олеся</t>
  </si>
  <si>
    <t>11.07.2003</t>
  </si>
  <si>
    <t>Мухаметшина Илина</t>
  </si>
  <si>
    <t>14.10.2003</t>
  </si>
  <si>
    <t>Уварова Марина</t>
  </si>
  <si>
    <t>09.11.2000</t>
  </si>
  <si>
    <t>Банникова Татьяна</t>
  </si>
  <si>
    <t>15.01.2003</t>
  </si>
  <si>
    <t>Лазаренко Анжела</t>
  </si>
  <si>
    <t>09.08.2002</t>
  </si>
  <si>
    <t>Райденкова Татьяна</t>
  </si>
  <si>
    <t>29.06.2000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</si>
</sst>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" fontId="5" fillId="0" borderId="4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21" fontId="5" fillId="0" borderId="1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21" fontId="5" fillId="0" borderId="40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302077</xdr:colOff>
      <xdr:row>0</xdr:row>
      <xdr:rowOff>93383</xdr:rowOff>
    </xdr:from>
    <xdr:to>
      <xdr:col>2</xdr:col>
      <xdr:colOff>835024</xdr:colOff>
      <xdr:row>3</xdr:row>
      <xdr:rowOff>58512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720" y="93383"/>
          <a:ext cx="995590" cy="61827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6</xdr:row>
      <xdr:rowOff>9525</xdr:rowOff>
    </xdr:to>
    <xdr:sp macro="" textlink="">
      <xdr:nvSpPr>
        <xdr:cNvPr id="1025" name="AutoShape 1" descr="https://gerbu.ru/wp-content/uploads/2018/11/2000px-Coat_of_arms_of_Samara_Oblast.svg_.png"/>
        <xdr:cNvSpPr>
          <a:spLocks noChangeAspect="1" noChangeArrowheads="1"/>
        </xdr:cNvSpPr>
      </xdr:nvSpPr>
      <xdr:spPr bwMode="auto">
        <a:xfrm>
          <a:off x="12334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367393</xdr:colOff>
      <xdr:row>0</xdr:row>
      <xdr:rowOff>68036</xdr:rowOff>
    </xdr:from>
    <xdr:to>
      <xdr:col>11</xdr:col>
      <xdr:colOff>1197429</xdr:colOff>
      <xdr:row>4</xdr:row>
      <xdr:rowOff>69136</xdr:rowOff>
    </xdr:to>
    <xdr:pic>
      <xdr:nvPicPr>
        <xdr:cNvPr id="10" name="Рисунок 9" descr="https://i0.wp.com/mignsk.ru/wp-content/uploads/2021/07/dwooagwxcaep4sc.jpg-large.jpg?w=1200&amp;ssl=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12" t="8437" r="20923" b="3798"/>
        <a:stretch/>
      </xdr:blipFill>
      <xdr:spPr bwMode="auto">
        <a:xfrm>
          <a:off x="9606643" y="68036"/>
          <a:ext cx="830036" cy="87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122464</xdr:rowOff>
    </xdr:from>
    <xdr:to>
      <xdr:col>11</xdr:col>
      <xdr:colOff>217715</xdr:colOff>
      <xdr:row>3</xdr:row>
      <xdr:rowOff>193578</xdr:rowOff>
    </xdr:to>
    <xdr:pic>
      <xdr:nvPicPr>
        <xdr:cNvPr id="14" name="Рисунок 13" descr="https://sun1-98.userapi.com/s/v1/ig2/V-lpIGWU8h6zrgc4ntoa_j6TEQd_jdqLllTcOp_MoHMvmqmOHB34Vy3P1bYi9R5_RYIsvBtnX5L_cKXRL8L0KNDR.jpg?size=200x200&amp;quality=96&amp;crop=30,0,840,840&amp;ava=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786" y="122464"/>
          <a:ext cx="721179" cy="72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56"/>
  <sheetViews>
    <sheetView tabSelected="1" view="pageBreakPreview" topLeftCell="A10" zoomScale="70" zoomScaleNormal="100" zoomScaleSheetLayoutView="70" workbookViewId="0">
      <selection activeCell="H29" sqref="H29"/>
    </sheetView>
  </sheetViews>
  <sheetFormatPr defaultColWidth="9.140625" defaultRowHeight="12.75" x14ac:dyDescent="0.2"/>
  <cols>
    <col min="1" max="1" width="7" style="1" customWidth="1"/>
    <col min="2" max="2" width="7" style="13" customWidth="1"/>
    <col min="3" max="3" width="13.28515625" style="13" customWidth="1"/>
    <col min="4" max="4" width="21.85546875" style="1" customWidth="1"/>
    <col min="5" max="5" width="11.7109375" style="1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40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7" ht="17.25" customHeight="1" x14ac:dyDescent="0.2">
      <c r="A2" s="108" t="s">
        <v>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7" ht="17.25" customHeight="1" x14ac:dyDescent="0.2">
      <c r="A3" s="108" t="s">
        <v>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7" ht="17.25" customHeight="1" x14ac:dyDescent="0.2">
      <c r="A4" s="108" t="s">
        <v>67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7" ht="6" customHeight="1" x14ac:dyDescent="0.2">
      <c r="A5" s="109" t="s">
        <v>40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O5" s="22"/>
    </row>
    <row r="6" spans="1:17" s="2" customFormat="1" ht="23.25" customHeight="1" x14ac:dyDescent="0.2">
      <c r="A6" s="93" t="s">
        <v>45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P6"/>
      <c r="Q6" s="22"/>
    </row>
    <row r="7" spans="1:17" s="2" customFormat="1" ht="18" customHeight="1" x14ac:dyDescent="0.2">
      <c r="A7" s="94" t="s">
        <v>17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O7"/>
    </row>
    <row r="8" spans="1:17" s="2" customFormat="1" ht="18.75" customHeight="1" thickBot="1" x14ac:dyDescent="0.25">
      <c r="A8" s="98" t="s">
        <v>49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7" ht="19.5" customHeight="1" thickTop="1" x14ac:dyDescent="0.2">
      <c r="A9" s="95" t="s">
        <v>22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</row>
    <row r="10" spans="1:17" ht="18" customHeight="1" x14ac:dyDescent="0.2">
      <c r="A10" s="102" t="s">
        <v>50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P10"/>
    </row>
    <row r="11" spans="1:17" ht="19.5" customHeight="1" x14ac:dyDescent="0.2">
      <c r="A11" s="105" t="s">
        <v>68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1:17" ht="5.25" customHeight="1" x14ac:dyDescent="0.2">
      <c r="A12" s="99" t="s">
        <v>40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1"/>
    </row>
    <row r="13" spans="1:17" ht="15.75" x14ac:dyDescent="0.2">
      <c r="A13" s="89" t="s">
        <v>51</v>
      </c>
      <c r="B13" s="90"/>
      <c r="C13" s="90"/>
      <c r="D13" s="90"/>
      <c r="E13" s="5"/>
      <c r="F13" s="5"/>
      <c r="G13" s="85" t="s">
        <v>53</v>
      </c>
      <c r="H13" s="5"/>
      <c r="I13" s="5"/>
      <c r="J13" s="35"/>
      <c r="K13" s="26"/>
      <c r="L13" s="27" t="s">
        <v>55</v>
      </c>
    </row>
    <row r="14" spans="1:17" ht="15.75" x14ac:dyDescent="0.2">
      <c r="A14" s="91" t="s">
        <v>52</v>
      </c>
      <c r="B14" s="92"/>
      <c r="C14" s="92"/>
      <c r="D14" s="92"/>
      <c r="E14" s="6"/>
      <c r="F14" s="6"/>
      <c r="G14" s="51" t="s">
        <v>54</v>
      </c>
      <c r="H14" s="6"/>
      <c r="I14" s="6"/>
      <c r="J14" s="36"/>
      <c r="K14" s="28"/>
      <c r="L14" s="49" t="s">
        <v>56</v>
      </c>
    </row>
    <row r="15" spans="1:17" ht="15" x14ac:dyDescent="0.2">
      <c r="A15" s="119" t="s">
        <v>10</v>
      </c>
      <c r="B15" s="113"/>
      <c r="C15" s="113"/>
      <c r="D15" s="113"/>
      <c r="E15" s="113"/>
      <c r="F15" s="113"/>
      <c r="G15" s="120"/>
      <c r="H15" s="112" t="s">
        <v>1</v>
      </c>
      <c r="I15" s="113"/>
      <c r="J15" s="113"/>
      <c r="K15" s="113"/>
      <c r="L15" s="114"/>
    </row>
    <row r="16" spans="1:17" ht="15" x14ac:dyDescent="0.2">
      <c r="A16" s="18" t="s">
        <v>18</v>
      </c>
      <c r="B16" s="14"/>
      <c r="C16" s="14"/>
      <c r="D16" s="10"/>
      <c r="E16" s="11"/>
      <c r="F16" s="10"/>
      <c r="G16" s="12" t="s">
        <v>40</v>
      </c>
      <c r="H16" s="123" t="s">
        <v>57</v>
      </c>
      <c r="I16" s="124"/>
      <c r="J16" s="124"/>
      <c r="K16" s="124"/>
      <c r="L16" s="125"/>
    </row>
    <row r="17" spans="1:12" ht="15" x14ac:dyDescent="0.2">
      <c r="A17" s="18" t="s">
        <v>19</v>
      </c>
      <c r="B17" s="14"/>
      <c r="C17" s="14"/>
      <c r="D17" s="9"/>
      <c r="E17" s="11"/>
      <c r="F17" s="10"/>
      <c r="G17" s="9" t="s">
        <v>58</v>
      </c>
      <c r="H17" s="123" t="s">
        <v>46</v>
      </c>
      <c r="I17" s="124"/>
      <c r="J17" s="124"/>
      <c r="K17" s="124"/>
      <c r="L17" s="125"/>
    </row>
    <row r="18" spans="1:12" ht="15" x14ac:dyDescent="0.2">
      <c r="A18" s="18" t="s">
        <v>20</v>
      </c>
      <c r="B18" s="14"/>
      <c r="C18" s="14"/>
      <c r="D18" s="9"/>
      <c r="E18" s="11"/>
      <c r="F18" s="10"/>
      <c r="G18" s="9" t="s">
        <v>59</v>
      </c>
      <c r="H18" s="123" t="s">
        <v>47</v>
      </c>
      <c r="I18" s="124"/>
      <c r="J18" s="124"/>
      <c r="K18" s="124"/>
      <c r="L18" s="125"/>
    </row>
    <row r="19" spans="1:12" ht="16.5" thickBot="1" x14ac:dyDescent="0.25">
      <c r="A19" s="18" t="s">
        <v>16</v>
      </c>
      <c r="B19" s="15"/>
      <c r="C19" s="15"/>
      <c r="D19" s="8"/>
      <c r="E19" s="8"/>
      <c r="F19" s="8"/>
      <c r="G19" s="9" t="s">
        <v>60</v>
      </c>
      <c r="H19" s="81" t="s">
        <v>38</v>
      </c>
      <c r="I19" s="7"/>
      <c r="J19" s="37"/>
      <c r="K19" s="48">
        <v>20</v>
      </c>
      <c r="L19" s="19"/>
    </row>
    <row r="20" spans="1:12" ht="6" customHeight="1" thickTop="1" thickBot="1" x14ac:dyDescent="0.25">
      <c r="A20" s="24"/>
      <c r="B20" s="21"/>
      <c r="C20" s="21"/>
      <c r="D20" s="20"/>
      <c r="E20" s="20"/>
      <c r="F20" s="20"/>
      <c r="G20" s="20"/>
      <c r="H20" s="20"/>
      <c r="I20" s="20"/>
      <c r="J20" s="38"/>
      <c r="K20" s="20"/>
      <c r="L20" s="25"/>
    </row>
    <row r="21" spans="1:12" s="3" customFormat="1" ht="21" customHeight="1" thickTop="1" x14ac:dyDescent="0.2">
      <c r="A21" s="128" t="s">
        <v>7</v>
      </c>
      <c r="B21" s="115" t="s">
        <v>13</v>
      </c>
      <c r="C21" s="115" t="s">
        <v>37</v>
      </c>
      <c r="D21" s="115" t="s">
        <v>2</v>
      </c>
      <c r="E21" s="115" t="s">
        <v>36</v>
      </c>
      <c r="F21" s="115" t="s">
        <v>9</v>
      </c>
      <c r="G21" s="115" t="s">
        <v>14</v>
      </c>
      <c r="H21" s="115" t="s">
        <v>8</v>
      </c>
      <c r="I21" s="115" t="s">
        <v>26</v>
      </c>
      <c r="J21" s="126" t="s">
        <v>23</v>
      </c>
      <c r="K21" s="121" t="s">
        <v>25</v>
      </c>
      <c r="L21" s="117" t="s">
        <v>15</v>
      </c>
    </row>
    <row r="22" spans="1:12" s="3" customFormat="1" ht="13.5" customHeight="1" x14ac:dyDescent="0.2">
      <c r="A22" s="129"/>
      <c r="B22" s="116"/>
      <c r="C22" s="116"/>
      <c r="D22" s="116"/>
      <c r="E22" s="116"/>
      <c r="F22" s="116"/>
      <c r="G22" s="116"/>
      <c r="H22" s="116"/>
      <c r="I22" s="116"/>
      <c r="J22" s="127"/>
      <c r="K22" s="122"/>
      <c r="L22" s="118"/>
    </row>
    <row r="23" spans="1:12" s="4" customFormat="1" ht="17.25" customHeight="1" x14ac:dyDescent="0.2">
      <c r="A23" s="62">
        <v>1</v>
      </c>
      <c r="B23" s="63">
        <v>216</v>
      </c>
      <c r="C23" s="63"/>
      <c r="D23" s="77" t="s">
        <v>69</v>
      </c>
      <c r="E23" s="64" t="s">
        <v>70</v>
      </c>
      <c r="F23" s="64" t="s">
        <v>33</v>
      </c>
      <c r="G23" s="64" t="s">
        <v>62</v>
      </c>
      <c r="H23" s="86">
        <v>1.8738425925925926E-2</v>
      </c>
      <c r="I23" s="86"/>
      <c r="J23" s="68">
        <f>IFERROR($K$19*3600/(HOUR(H23)*3600+MINUTE(H23)*60+SECOND(H23)),"")</f>
        <v>44.471896232242123</v>
      </c>
      <c r="K23" s="64"/>
      <c r="L23" s="79"/>
    </row>
    <row r="24" spans="1:12" s="4" customFormat="1" ht="17.25" customHeight="1" x14ac:dyDescent="0.2">
      <c r="A24" s="62">
        <v>2</v>
      </c>
      <c r="B24" s="63">
        <v>32</v>
      </c>
      <c r="C24" s="63"/>
      <c r="D24" s="77" t="s">
        <v>71</v>
      </c>
      <c r="E24" s="64" t="s">
        <v>72</v>
      </c>
      <c r="F24" s="64" t="s">
        <v>33</v>
      </c>
      <c r="G24" s="64" t="s">
        <v>61</v>
      </c>
      <c r="H24" s="86">
        <v>1.8749999999999999E-2</v>
      </c>
      <c r="I24" s="86">
        <f>H24-$H$23</f>
        <v>1.157407407407357E-5</v>
      </c>
      <c r="J24" s="68">
        <f>IFERROR($K$19*3600/(HOUR(H24)*3600+MINUTE(H24)*60+SECOND(H24)),"")</f>
        <v>44.444444444444443</v>
      </c>
      <c r="K24" s="64"/>
      <c r="L24" s="79"/>
    </row>
    <row r="25" spans="1:12" s="4" customFormat="1" ht="17.25" customHeight="1" x14ac:dyDescent="0.2">
      <c r="A25" s="62">
        <v>3</v>
      </c>
      <c r="B25" s="63">
        <v>221</v>
      </c>
      <c r="C25" s="63"/>
      <c r="D25" s="77" t="s">
        <v>73</v>
      </c>
      <c r="E25" s="64" t="s">
        <v>74</v>
      </c>
      <c r="F25" s="64" t="s">
        <v>24</v>
      </c>
      <c r="G25" s="64" t="s">
        <v>62</v>
      </c>
      <c r="H25" s="86">
        <v>1.9386574074074073E-2</v>
      </c>
      <c r="I25" s="86">
        <f t="shared" ref="I25:I28" si="0">H25-$H$23</f>
        <v>6.481481481481477E-4</v>
      </c>
      <c r="J25" s="68">
        <f t="shared" ref="J25:J28" si="1">IFERROR($K$19*3600/(HOUR(H25)*3600+MINUTE(H25)*60+SECOND(H25)),"")</f>
        <v>42.985074626865675</v>
      </c>
      <c r="K25" s="64"/>
      <c r="L25" s="79"/>
    </row>
    <row r="26" spans="1:12" s="4" customFormat="1" ht="17.25" customHeight="1" x14ac:dyDescent="0.2">
      <c r="A26" s="62">
        <v>4</v>
      </c>
      <c r="B26" s="63">
        <v>261</v>
      </c>
      <c r="C26" s="63"/>
      <c r="D26" s="77" t="s">
        <v>75</v>
      </c>
      <c r="E26" s="64" t="s">
        <v>76</v>
      </c>
      <c r="F26" s="63" t="s">
        <v>33</v>
      </c>
      <c r="G26" s="64" t="s">
        <v>62</v>
      </c>
      <c r="H26" s="86">
        <v>2.0462962962962964E-2</v>
      </c>
      <c r="I26" s="86">
        <f t="shared" si="0"/>
        <v>1.7245370370370383E-3</v>
      </c>
      <c r="J26" s="68">
        <f t="shared" si="1"/>
        <v>40.723981900452486</v>
      </c>
      <c r="K26" s="64"/>
      <c r="L26" s="79"/>
    </row>
    <row r="27" spans="1:12" s="4" customFormat="1" ht="17.25" customHeight="1" x14ac:dyDescent="0.2">
      <c r="A27" s="62">
        <v>5</v>
      </c>
      <c r="B27" s="63">
        <v>200</v>
      </c>
      <c r="C27" s="63"/>
      <c r="D27" s="77" t="s">
        <v>77</v>
      </c>
      <c r="E27" s="64" t="s">
        <v>78</v>
      </c>
      <c r="F27" s="64" t="s">
        <v>33</v>
      </c>
      <c r="G27" s="64" t="s">
        <v>62</v>
      </c>
      <c r="H27" s="86">
        <v>2.0787037037037038E-2</v>
      </c>
      <c r="I27" s="86">
        <f t="shared" si="0"/>
        <v>2.0486111111111122E-3</v>
      </c>
      <c r="J27" s="68">
        <f t="shared" si="1"/>
        <v>40.089086859688194</v>
      </c>
      <c r="K27" s="64"/>
      <c r="L27" s="79"/>
    </row>
    <row r="28" spans="1:12" s="4" customFormat="1" ht="17.25" customHeight="1" thickBot="1" x14ac:dyDescent="0.25">
      <c r="A28" s="87">
        <v>6</v>
      </c>
      <c r="B28" s="65">
        <v>233</v>
      </c>
      <c r="C28" s="65"/>
      <c r="D28" s="78" t="s">
        <v>79</v>
      </c>
      <c r="E28" s="66" t="s">
        <v>80</v>
      </c>
      <c r="F28" s="66" t="s">
        <v>24</v>
      </c>
      <c r="G28" s="66" t="s">
        <v>62</v>
      </c>
      <c r="H28" s="88">
        <v>2.0949074074074075E-2</v>
      </c>
      <c r="I28" s="88">
        <f t="shared" si="0"/>
        <v>2.2106481481481491E-3</v>
      </c>
      <c r="J28" s="76">
        <f t="shared" si="1"/>
        <v>39.77900552486188</v>
      </c>
      <c r="K28" s="66"/>
      <c r="L28" s="80"/>
    </row>
    <row r="29" spans="1:12" s="4" customFormat="1" ht="9" customHeight="1" thickTop="1" thickBot="1" x14ac:dyDescent="0.25">
      <c r="A29" s="54"/>
      <c r="B29" s="58"/>
      <c r="C29" s="59"/>
      <c r="D29" s="41"/>
      <c r="E29" s="41"/>
      <c r="F29" s="54"/>
      <c r="G29" s="41"/>
      <c r="H29" s="60"/>
      <c r="I29" s="60"/>
      <c r="J29" s="61"/>
      <c r="K29" s="61"/>
      <c r="L29" s="61"/>
    </row>
    <row r="30" spans="1:12" s="4" customFormat="1" ht="18" customHeight="1" thickTop="1" x14ac:dyDescent="0.2">
      <c r="A30" s="132" t="s">
        <v>5</v>
      </c>
      <c r="B30" s="110"/>
      <c r="C30" s="110"/>
      <c r="D30" s="110"/>
      <c r="E30" s="52"/>
      <c r="F30" s="52"/>
      <c r="G30" s="110" t="s">
        <v>6</v>
      </c>
      <c r="H30" s="110"/>
      <c r="I30" s="110"/>
      <c r="J30" s="110"/>
      <c r="K30" s="110"/>
      <c r="L30" s="111"/>
    </row>
    <row r="31" spans="1:12" s="4" customFormat="1" ht="12" customHeight="1" x14ac:dyDescent="0.2">
      <c r="A31" s="29" t="s">
        <v>63</v>
      </c>
      <c r="B31" s="30"/>
      <c r="C31" s="32"/>
      <c r="D31" s="31"/>
      <c r="E31" s="42"/>
      <c r="F31" s="43"/>
      <c r="G31" s="71" t="s">
        <v>34</v>
      </c>
      <c r="H31" s="55">
        <v>2</v>
      </c>
      <c r="I31" s="56"/>
      <c r="J31" s="1"/>
      <c r="K31" s="69" t="s">
        <v>32</v>
      </c>
      <c r="L31" s="53">
        <f>COUNTIF(F23:F28,"ЗМС")</f>
        <v>0</v>
      </c>
    </row>
    <row r="32" spans="1:12" s="4" customFormat="1" ht="12" customHeight="1" x14ac:dyDescent="0.2">
      <c r="A32" s="29" t="s">
        <v>64</v>
      </c>
      <c r="B32" s="8"/>
      <c r="C32" s="33"/>
      <c r="D32" s="23"/>
      <c r="E32" s="44"/>
      <c r="F32" s="45"/>
      <c r="G32" s="71" t="s">
        <v>27</v>
      </c>
      <c r="H32" s="55">
        <f>H33+H38</f>
        <v>6</v>
      </c>
      <c r="I32" s="56"/>
      <c r="J32" s="1"/>
      <c r="K32" s="69" t="s">
        <v>21</v>
      </c>
      <c r="L32" s="53">
        <f>COUNTIF(F23:F28,"МСМК")</f>
        <v>0</v>
      </c>
    </row>
    <row r="33" spans="1:12" s="4" customFormat="1" ht="12" customHeight="1" x14ac:dyDescent="0.2">
      <c r="A33" s="29" t="s">
        <v>43</v>
      </c>
      <c r="B33" s="8"/>
      <c r="C33" s="34"/>
      <c r="D33" s="23"/>
      <c r="E33" s="44"/>
      <c r="F33" s="45"/>
      <c r="G33" s="71" t="s">
        <v>28</v>
      </c>
      <c r="H33" s="55">
        <f>H34+H35+H37</f>
        <v>6</v>
      </c>
      <c r="I33" s="56"/>
      <c r="J33" s="1"/>
      <c r="K33" s="69" t="s">
        <v>24</v>
      </c>
      <c r="L33" s="53">
        <f>COUNTIF(F23:F28,"МС")</f>
        <v>2</v>
      </c>
    </row>
    <row r="34" spans="1:12" s="4" customFormat="1" ht="12" customHeight="1" x14ac:dyDescent="0.2">
      <c r="A34" s="29" t="s">
        <v>48</v>
      </c>
      <c r="B34" s="8"/>
      <c r="C34" s="34"/>
      <c r="D34" s="23"/>
      <c r="G34" s="71" t="s">
        <v>29</v>
      </c>
      <c r="H34" s="55">
        <f>COUNT(A23:A28)</f>
        <v>6</v>
      </c>
      <c r="I34" s="56"/>
      <c r="J34" s="1"/>
      <c r="K34" s="69" t="s">
        <v>33</v>
      </c>
      <c r="L34" s="53">
        <f>COUNTIF(F23:F28,"КМС")</f>
        <v>4</v>
      </c>
    </row>
    <row r="35" spans="1:12" s="4" customFormat="1" ht="12" customHeight="1" x14ac:dyDescent="0.2">
      <c r="A35" s="74"/>
      <c r="B35" s="8"/>
      <c r="C35" s="34"/>
      <c r="D35" s="23"/>
      <c r="E35" s="44"/>
      <c r="F35" s="45"/>
      <c r="G35" s="71" t="s">
        <v>30</v>
      </c>
      <c r="H35" s="55">
        <f>COUNTIF(A23:A28,"НФ")</f>
        <v>0</v>
      </c>
      <c r="I35" s="56"/>
      <c r="J35" s="1"/>
      <c r="K35" s="69" t="s">
        <v>39</v>
      </c>
      <c r="L35" s="53">
        <f>COUNTIF(F23:F28,"1 СР")</f>
        <v>0</v>
      </c>
    </row>
    <row r="36" spans="1:12" s="4" customFormat="1" ht="12" customHeight="1" x14ac:dyDescent="0.2">
      <c r="A36" s="29"/>
      <c r="B36" s="8"/>
      <c r="C36" s="34"/>
      <c r="D36" s="23"/>
      <c r="E36" s="44"/>
      <c r="F36" s="45"/>
      <c r="G36" s="69" t="s">
        <v>44</v>
      </c>
      <c r="H36" s="70">
        <f>COUNTIF(A23:A28,"ЛИМ")</f>
        <v>0</v>
      </c>
      <c r="I36" s="56"/>
      <c r="J36" s="1"/>
      <c r="K36" s="39" t="s">
        <v>41</v>
      </c>
      <c r="L36" s="50">
        <f>COUNTIF(F23:F28,"2 СР")</f>
        <v>0</v>
      </c>
    </row>
    <row r="37" spans="1:12" s="4" customFormat="1" ht="12" customHeight="1" x14ac:dyDescent="0.2">
      <c r="A37" s="29"/>
      <c r="B37" s="8"/>
      <c r="C37" s="8"/>
      <c r="D37" s="23"/>
      <c r="E37" s="44"/>
      <c r="F37" s="45"/>
      <c r="G37" s="71" t="s">
        <v>35</v>
      </c>
      <c r="H37" s="55">
        <f>COUNTIF(A23:A28,"ДСКВ")</f>
        <v>0</v>
      </c>
      <c r="I37" s="56"/>
      <c r="J37" s="1"/>
      <c r="K37" s="39" t="s">
        <v>42</v>
      </c>
      <c r="L37" s="53">
        <f>COUNTIF(F23:F28,"3 СР")</f>
        <v>0</v>
      </c>
    </row>
    <row r="38" spans="1:12" s="4" customFormat="1" ht="12" customHeight="1" x14ac:dyDescent="0.2">
      <c r="A38" s="29"/>
      <c r="B38" s="8"/>
      <c r="C38" s="8"/>
      <c r="D38" s="23"/>
      <c r="E38" s="46"/>
      <c r="F38" s="47"/>
      <c r="G38" s="71" t="s">
        <v>31</v>
      </c>
      <c r="H38" s="55">
        <f>COUNTIF(A23:A28,"НС")</f>
        <v>0</v>
      </c>
      <c r="I38" s="57"/>
      <c r="J38" s="72"/>
      <c r="K38" s="73"/>
      <c r="L38" s="75"/>
    </row>
    <row r="39" spans="1:12" s="4" customFormat="1" ht="6.75" customHeight="1" x14ac:dyDescent="0.2">
      <c r="A39" s="16"/>
      <c r="B39" s="67"/>
      <c r="C39" s="67"/>
      <c r="D39" s="1"/>
      <c r="E39" s="1"/>
      <c r="F39" s="1"/>
      <c r="G39" s="1"/>
      <c r="H39" s="1"/>
      <c r="I39" s="1"/>
      <c r="J39" s="40"/>
      <c r="K39" s="1"/>
      <c r="L39" s="17"/>
    </row>
    <row r="40" spans="1:12" s="4" customFormat="1" ht="15.75" customHeight="1" x14ac:dyDescent="0.2">
      <c r="A40" s="130" t="s">
        <v>3</v>
      </c>
      <c r="B40" s="131"/>
      <c r="C40" s="131"/>
      <c r="D40" s="131" t="s">
        <v>12</v>
      </c>
      <c r="E40" s="131"/>
      <c r="F40" s="131"/>
      <c r="G40" s="131" t="s">
        <v>4</v>
      </c>
      <c r="H40" s="131"/>
      <c r="I40" s="131"/>
      <c r="J40" s="131" t="s">
        <v>65</v>
      </c>
      <c r="K40" s="131"/>
      <c r="L40" s="135"/>
    </row>
    <row r="41" spans="1:12" s="4" customFormat="1" ht="9.75" customHeight="1" x14ac:dyDescent="0.2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9"/>
    </row>
    <row r="42" spans="1:12" s="4" customFormat="1" ht="9.75" customHeight="1" x14ac:dyDescent="0.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</row>
    <row r="43" spans="1:12" s="4" customFormat="1" ht="9.75" customHeight="1" x14ac:dyDescent="0.2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4"/>
    </row>
    <row r="44" spans="1:12" s="4" customFormat="1" ht="9.75" customHeight="1" x14ac:dyDescent="0.2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</row>
    <row r="45" spans="1:12" s="4" customFormat="1" ht="9.75" customHeight="1" x14ac:dyDescent="0.2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9"/>
    </row>
    <row r="46" spans="1:12" s="4" customFormat="1" ht="9.75" customHeight="1" x14ac:dyDescent="0.2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9"/>
    </row>
    <row r="47" spans="1:12" s="4" customFormat="1" ht="15.75" customHeight="1" thickBot="1" x14ac:dyDescent="0.25">
      <c r="A47" s="133"/>
      <c r="B47" s="134"/>
      <c r="C47" s="134"/>
      <c r="D47" s="134" t="str">
        <f>G17</f>
        <v>Кавтасьева Е.Г. (1 кат, г. Самара)</v>
      </c>
      <c r="E47" s="134"/>
      <c r="F47" s="134"/>
      <c r="G47" s="134" t="str">
        <f>G18</f>
        <v>Артамонова С.А. (1 кат, г. Самара)</v>
      </c>
      <c r="H47" s="134"/>
      <c r="I47" s="134"/>
      <c r="J47" s="134" t="str">
        <f>G19</f>
        <v>Поваляева М.М. (1 кат., г. Самара)</v>
      </c>
      <c r="K47" s="134"/>
      <c r="L47" s="136"/>
    </row>
    <row r="48" spans="1:12" s="4" customFormat="1" ht="14.25" customHeight="1" thickTop="1" x14ac:dyDescent="0.2">
      <c r="A48" s="1"/>
      <c r="B48" s="13"/>
      <c r="C48" s="13"/>
      <c r="D48" s="1"/>
      <c r="E48" s="1"/>
      <c r="F48" s="1"/>
      <c r="G48" s="1"/>
      <c r="H48" s="1"/>
      <c r="I48" s="1"/>
      <c r="J48" s="40"/>
      <c r="K48" s="1"/>
      <c r="L48" s="1"/>
    </row>
    <row r="56" ht="9.75" customHeight="1" x14ac:dyDescent="0.2"/>
  </sheetData>
  <mergeCells count="47">
    <mergeCell ref="G40:I40"/>
    <mergeCell ref="J40:L40"/>
    <mergeCell ref="J47:L47"/>
    <mergeCell ref="G47:I47"/>
    <mergeCell ref="D47:F47"/>
    <mergeCell ref="A46:E46"/>
    <mergeCell ref="F46:L46"/>
    <mergeCell ref="A41:E41"/>
    <mergeCell ref="F41:L41"/>
    <mergeCell ref="A45:E45"/>
    <mergeCell ref="F45:L45"/>
    <mergeCell ref="A21:A22"/>
    <mergeCell ref="B21:B22"/>
    <mergeCell ref="A40:C40"/>
    <mergeCell ref="A30:D30"/>
    <mergeCell ref="A47:C47"/>
    <mergeCell ref="D40:F40"/>
    <mergeCell ref="G30:L30"/>
    <mergeCell ref="H15:L15"/>
    <mergeCell ref="E21:E22"/>
    <mergeCell ref="F21:F22"/>
    <mergeCell ref="G21:G22"/>
    <mergeCell ref="H21:H22"/>
    <mergeCell ref="L21:L22"/>
    <mergeCell ref="A15:G15"/>
    <mergeCell ref="K21:K22"/>
    <mergeCell ref="I21:I22"/>
    <mergeCell ref="H16:L16"/>
    <mergeCell ref="J21:J22"/>
    <mergeCell ref="H17:L17"/>
    <mergeCell ref="H18:L18"/>
    <mergeCell ref="C21:C22"/>
    <mergeCell ref="D21:D22"/>
    <mergeCell ref="A1:L1"/>
    <mergeCell ref="A2:L2"/>
    <mergeCell ref="A3:L3"/>
    <mergeCell ref="A4:L4"/>
    <mergeCell ref="A5:L5"/>
    <mergeCell ref="A13:D13"/>
    <mergeCell ref="A14:D14"/>
    <mergeCell ref="A6:L6"/>
    <mergeCell ref="A7:L7"/>
    <mergeCell ref="A9:L9"/>
    <mergeCell ref="A8:L8"/>
    <mergeCell ref="A12:L12"/>
    <mergeCell ref="A10:L10"/>
    <mergeCell ref="A11:L11"/>
  </mergeCells>
  <conditionalFormatting sqref="B31:B39 B16:B22 B41:B46 B48:B1048576">
    <cfRule type="duplicateValues" dxfId="1" priority="5"/>
  </conditionalFormatting>
  <conditionalFormatting sqref="G37:G38 G31:G35">
    <cfRule type="duplicateValues" dxfId="0" priority="1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 гонка</vt:lpstr>
      <vt:lpstr>'инд гонка'!Заголовки_для_печати</vt:lpstr>
      <vt:lpstr>'инд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2020-11-13T01:28:07Z</cp:lastPrinted>
  <dcterms:created xsi:type="dcterms:W3CDTF">1996-10-08T23:32:33Z</dcterms:created>
  <dcterms:modified xsi:type="dcterms:W3CDTF">2022-06-21T13:45:37Z</dcterms:modified>
</cp:coreProperties>
</file>