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13_ncr:1_{6BB887AA-C548-4E47-AEA3-34F844ABD028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отсечек'!$A$1:$L$67</definedName>
    <definedName name="_xlnm.Print_Area" localSheetId="0">'Стартовый протокол'!$A$1:$G$117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2" l="1"/>
  <c r="L57" i="2"/>
  <c r="L56" i="2"/>
  <c r="L55" i="2"/>
  <c r="L54" i="2"/>
  <c r="L53" i="2"/>
  <c r="L52" i="2"/>
  <c r="J67" i="2"/>
  <c r="H67" i="2"/>
  <c r="E67" i="2"/>
  <c r="H59" i="2"/>
  <c r="H58" i="2"/>
  <c r="H57" i="2"/>
  <c r="H56" i="2"/>
  <c r="H55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23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24" i="2"/>
  <c r="H54" i="2" l="1"/>
  <c r="H53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<sst xmlns="http://schemas.openxmlformats.org/spreadsheetml/2006/main" count="391" uniqueCount="241">
  <si>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</si>
  <si>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</si>
  <si>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</si>
  <si>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</si>
  <si>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</si>
  <si>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</si>
  <si>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</si>
  <si>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</si>
  <si>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</si>
  <si>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</si>
  <si>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</si>
  <si>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</si>
  <si>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</si>
  <si>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</si>
  <si>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</si>
  <si>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</si>
  <si>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</si>
  <si>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</si>
  <si>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</si>
  <si>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</si>
  <si>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</si>
  <si>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</si>
  <si>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</si>
  <si>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</si>
  <si>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</si>
  <si>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</si>
  <si>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</si>
  <si>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</si>
  <si>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</si>
  <si>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</si>
  <si>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</si>
  <si>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</si>
  <si>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</si>
  <si>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</si>
  <si>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</si>
  <si>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</si>
  <si>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</si>
  <si>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</si>
  <si>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</si>
  <si>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</si>
  <si>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</si>
  <si>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</si>
  <si>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</si>
  <si>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</si>
  <si>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ГОД РОЖД.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</si>
  <si>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</si>
  <si>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</si>
  <si>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</si>
  <si>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</si>
  <si>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</si>
  <si>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</si>
  <si>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</si>
  <si>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</si>
  <si>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</si>
  <si>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</si>
  <si>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</si>
  <si>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</si>
  <si>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</si>
  <si>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</si>
  <si>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</si>
  <si>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</si>
  <si>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</si>
  <si>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</si>
  <si>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</si>
  <si>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</si>
  <si>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</si>
  <si>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</si>
  <si>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</si>
  <si>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</si>
  <si>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</si>
  <si>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</si>
  <si>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</si>
  <si>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</si>
  <si>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</si>
  <si>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</si>
  <si>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</si>
  <si>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</si>
  <si>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</si>
  <si>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</si>
  <si>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</si>
  <si>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</si>
  <si>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</si>
  <si>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</si>
  <si>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</si>
  <si>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</si>
  <si>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</si>
  <si>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</si>
  <si>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</si>
  <si>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</si>
  <si>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</si>
  <si>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</si>
  <si>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</si>
  <si>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</si>
  <si>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</si>
  <si>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</si>
  <si>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</si>
  <si>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</si>
  <si>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</si>
  <si>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</si>
  <si>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</si>
  <si>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</si>
  <si>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</si>
  <si>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</si>
  <si>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</si>
  <si>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</si>
  <si>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</si>
  <si>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</si>
  <si>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</si>
  <si>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</si>
  <si>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</si>
  <si>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</si>
  <si>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</si>
  <si>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</si>
  <si>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</si>
  <si>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</si>
  <si>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</si>
  <si>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</si>
  <si>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</si>
  <si>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</si>
  <si>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</si>
  <si>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</si>
  <si>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</si>
  <si>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</si>
  <si>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</si>
  <si>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</si>
  <si>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</si>
  <si>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</si>
  <si>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</si>
  <si>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</si>
  <si>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</si>
  <si>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</si>
  <si>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</si>
  <si>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</si>
  <si>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</si>
  <si>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</si>
  <si>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</si>
  <si>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</si>
  <si>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</si>
  <si>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</si>
  <si>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</si>
  <si>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</si>
  <si>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</si>
  <si>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</si>
  <si>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</si>
  <si>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</si>
  <si>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</si>
  <si>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</si>
  <si>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</si>
  <si>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</si>
  <si>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</si>
  <si>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</si>
  <si>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</si>
  <si>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</si>
  <si>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</si>
  <si>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</si>
  <si>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</si>
  <si>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</si>
  <si>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</si>
  <si>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</si>
  <si>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</si>
  <si>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</si>
  <si>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</si>
  <si>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</si>
  <si>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</si>
  <si>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</si>
  <si>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</si>
  <si>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</si>
  <si>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</si>
  <si>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</si>
  <si>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</si>
  <si>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</si>
  <si>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</si>
  <si>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МАКСИМАЛЬНЫЙ ПЕРЕПАД (HD):</t>
  </si>
  <si>
    <t>СУММА ПЕРЕПАДОВ (ТС):</t>
  </si>
  <si>
    <t>ДЛИНА КРУГА/КРУГОВ: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</si>
  <si>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</si>
  <si>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</si>
  <si>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</si>
  <si>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</si>
  <si>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</si>
  <si>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Омская область</t>
  </si>
  <si>
    <t>КУЛАГИН Глеб</t>
  </si>
  <si>
    <t>ХРИСТОЛЮБОВ Павел</t>
  </si>
  <si>
    <t>ПУХОРЕВ Алексей</t>
  </si>
  <si>
    <t>Кемеровская область</t>
  </si>
  <si>
    <t>ГОЛОВИН Егор</t>
  </si>
  <si>
    <t>ГРЕЧКИН Дмитрий</t>
  </si>
  <si>
    <t>ЗЫКОВ Николай</t>
  </si>
  <si>
    <t>Красноярский край</t>
  </si>
  <si>
    <t>СЕМЬЯНОВ Александр</t>
  </si>
  <si>
    <t>КОНОНОВ Илья</t>
  </si>
  <si>
    <t>КУРШАКОВ Владислав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</si>
  <si>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</si>
  <si>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</si>
  <si>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</si>
  <si>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</si>
  <si>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</si>
  <si>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</si>
  <si>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</si>
  <si>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</si>
  <si>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</si>
  <si>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</si>
  <si>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</si>
  <si>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СУДЬЯ НА ФИНИШЕ</t>
  </si>
  <si>
    <t>Юноши 15-16 лет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</si>
  <si>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Новосибирск</t>
    </r>
  </si>
  <si>
    <t>САВИЦКИЙ К.Н. (ВК, г. НОВОСИБИРСК)</t>
  </si>
  <si>
    <t>СЛАБКОВСКАЯ В.Н. ( 1К, г. ОМСК)</t>
  </si>
  <si>
    <t>ДОЦЕНКО С.А. (ВК, г. ОМСК)</t>
  </si>
  <si>
    <t>Министерство физической культуры и спорта Новосибирской области</t>
  </si>
  <si>
    <t>Управление Государственной инспекции безопасности дорожного движения 
ГУ МВД России по Новосибирской области</t>
  </si>
  <si>
    <t>Федерация велосипедного спорта России
Федерация велосипедного спорта Новосибирской области</t>
  </si>
  <si>
    <t>XXXVI Мемориал памяти сотрудников ГИБДД Д.Байдуги и А.Шабалдина</t>
  </si>
  <si>
    <t>НАЧАЛО ГОНКИ:</t>
  </si>
  <si>
    <t>ОКОНЧАНИЕ ГОНКИ:</t>
  </si>
  <si>
    <t>ДАНИЛЕНКО Александр</t>
  </si>
  <si>
    <t>АНДРИЕНКО Тимофей</t>
  </si>
  <si>
    <t>ШАХОВ Глеб</t>
  </si>
  <si>
    <t>КАРУЛЯ Роман</t>
  </si>
  <si>
    <t>КОНОНЕНКО Максим</t>
  </si>
  <si>
    <t>ПРИДАТЧЕНКО Роман</t>
  </si>
  <si>
    <t>КАНАЕВ Динис</t>
  </si>
  <si>
    <t>ШУБИН Федор</t>
  </si>
  <si>
    <t>ГЕРМАН Владимир</t>
  </si>
  <si>
    <t>ЛУЦЮК Владислав</t>
  </si>
  <si>
    <t>б/р</t>
  </si>
  <si>
    <t>МАСАЛЫГИН Максим</t>
  </si>
  <si>
    <t>МАСЛЮК Вениамин</t>
  </si>
  <si>
    <t>ЛЕВАШОВ Максим</t>
  </si>
  <si>
    <t>ЕГОРОВ Кирилл</t>
  </si>
  <si>
    <t>БОБКОВ Леонид</t>
  </si>
  <si>
    <t>ШУШПАНОВ Данила</t>
  </si>
  <si>
    <t>Температура: +19+16</t>
  </si>
  <si>
    <t>Влажность: 54%</t>
  </si>
  <si>
    <t>Осадки: ясно</t>
  </si>
  <si>
    <t xml:space="preserve">Ветер: </t>
  </si>
  <si>
    <t>№ ЕКП 2022: 5082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</si>
  <si>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23 мая 2022 года</t>
    </r>
  </si>
  <si>
    <t>шоссе - групповая гонка</t>
  </si>
  <si>
    <t>№ ВРВС: 0080601611Я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</si>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</sst>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:ss.00"/>
    <numFmt numFmtId="166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3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right" vertical="center"/>
    </xf>
    <xf numFmtId="0" fontId="8" fillId="2" borderId="33" xfId="4" applyFont="1" applyFill="1" applyBorder="1" applyAlignment="1">
      <alignment vertical="center"/>
    </xf>
    <xf numFmtId="0" fontId="8" fillId="2" borderId="13" xfId="4" applyFont="1" applyFill="1" applyBorder="1" applyAlignment="1">
      <alignment vertical="center"/>
    </xf>
    <xf numFmtId="0" fontId="8" fillId="2" borderId="14" xfId="4" applyFont="1" applyFill="1" applyBorder="1" applyAlignment="1">
      <alignment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9" fillId="0" borderId="15" xfId="4" applyFont="1" applyFill="1" applyBorder="1" applyAlignment="1">
      <alignment horizontal="right"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23" fillId="0" borderId="27" xfId="5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165" fontId="3" fillId="0" borderId="27" xfId="4" applyNumberFormat="1" applyFont="1" applyBorder="1" applyAlignment="1">
      <alignment horizontal="center" vertical="center"/>
    </xf>
    <xf numFmtId="2" fontId="9" fillId="0" borderId="13" xfId="4" applyNumberFormat="1" applyFont="1" applyBorder="1" applyAlignment="1">
      <alignment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3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64" fontId="3" fillId="0" borderId="44" xfId="1" applyNumberFormat="1" applyFont="1" applyFill="1" applyBorder="1" applyAlignment="1">
      <alignment horizontal="center" vertical="center" wrapText="1"/>
    </xf>
    <xf numFmtId="0" fontId="23" fillId="0" borderId="44" xfId="5" applyFont="1" applyFill="1" applyBorder="1" applyAlignment="1">
      <alignment horizontal="center" vertical="center" wrapText="1"/>
    </xf>
    <xf numFmtId="165" fontId="3" fillId="0" borderId="44" xfId="4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6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4" borderId="15" xfId="0" applyNumberFormat="1" applyFont="1" applyFill="1" applyBorder="1" applyAlignment="1">
      <alignment horizontal="center" vertical="center"/>
    </xf>
    <xf numFmtId="166" fontId="3" fillId="0" borderId="46" xfId="0" applyNumberFormat="1" applyFont="1" applyBorder="1" applyAlignment="1">
      <alignment vertical="center"/>
    </xf>
    <xf numFmtId="2" fontId="3" fillId="0" borderId="47" xfId="0" applyNumberFormat="1" applyFont="1" applyBorder="1" applyAlignment="1">
      <alignment vertical="center"/>
    </xf>
    <xf numFmtId="0" fontId="3" fillId="0" borderId="33" xfId="4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vertical="center"/>
    </xf>
    <xf numFmtId="2" fontId="3" fillId="0" borderId="48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49" xfId="0" applyNumberFormat="1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0" xfId="4" applyFont="1" applyBorder="1" applyAlignment="1">
      <alignment horizontal="right" vertical="center"/>
    </xf>
    <xf numFmtId="0" fontId="8" fillId="0" borderId="7" xfId="4" applyFont="1" applyBorder="1" applyAlignment="1">
      <alignment horizontal="right" vertical="center"/>
    </xf>
    <xf numFmtId="0" fontId="3" fillId="0" borderId="44" xfId="4" applyFont="1" applyFill="1" applyBorder="1" applyAlignment="1">
      <alignment horizontal="center" vertical="center" wrapText="1"/>
    </xf>
    <xf numFmtId="0" fontId="3" fillId="0" borderId="45" xfId="4" applyFont="1" applyFill="1" applyBorder="1" applyAlignment="1">
      <alignment horizontal="center" vertical="center" wrapText="1"/>
    </xf>
    <xf numFmtId="1" fontId="3" fillId="0" borderId="27" xfId="4" applyNumberFormat="1" applyFont="1" applyBorder="1" applyAlignment="1">
      <alignment horizontal="center" vertical="center"/>
    </xf>
    <xf numFmtId="1" fontId="3" fillId="0" borderId="44" xfId="4" applyNumberFormat="1" applyFont="1" applyBorder="1" applyAlignment="1">
      <alignment horizontal="center" vertical="center"/>
    </xf>
    <xf numFmtId="21" fontId="3" fillId="0" borderId="27" xfId="4" applyNumberFormat="1" applyFont="1" applyBorder="1" applyAlignment="1">
      <alignment horizontal="center" vertical="center"/>
    </xf>
    <xf numFmtId="21" fontId="3" fillId="0" borderId="27" xfId="0" applyNumberFormat="1" applyFont="1" applyBorder="1" applyAlignment="1">
      <alignment horizontal="center" vertical="center"/>
    </xf>
    <xf numFmtId="21" fontId="3" fillId="0" borderId="44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 wrapText="1"/>
    </xf>
    <xf numFmtId="0" fontId="5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1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left" vertical="center"/>
    </xf>
    <xf numFmtId="0" fontId="8" fillId="2" borderId="13" xfId="4" applyFont="1" applyFill="1" applyBorder="1" applyAlignment="1">
      <alignment horizontal="left" vertical="center"/>
    </xf>
    <xf numFmtId="0" fontId="8" fillId="2" borderId="15" xfId="4" applyFont="1" applyFill="1" applyBorder="1" applyAlignment="1">
      <alignment horizontal="left" vertical="center"/>
    </xf>
    <xf numFmtId="0" fontId="14" fillId="2" borderId="40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2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4" xr:uid="{00000000-0005-0000-0000-000003000000}"/>
    <cellStyle name="Обычный_ID4938_RS_1" xfId="5" xr:uid="{00000000-0005-0000-0000-000004000000}"/>
    <cellStyle name="Обычный_Стартовый протокол Смирнов_20101106_Results" xfId="3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366347</xdr:colOff>
      <xdr:row>0</xdr:row>
      <xdr:rowOff>89270</xdr:rowOff>
    </xdr:from>
    <xdr:to>
      <xdr:col>2</xdr:col>
      <xdr:colOff>662911</xdr:colOff>
      <xdr:row>2</xdr:row>
      <xdr:rowOff>207596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85" y="89270"/>
          <a:ext cx="760603" cy="6067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24424</xdr:rowOff>
    </xdr:from>
    <xdr:to>
      <xdr:col>2</xdr:col>
      <xdr:colOff>5872</xdr:colOff>
      <xdr:row>2</xdr:row>
      <xdr:rowOff>183173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24"/>
          <a:ext cx="933949" cy="647211"/>
        </a:xfrm>
        <a:prstGeom prst="rect">
          <a:avLst/>
        </a:prstGeom>
      </xdr:spPr>
    </xdr:pic>
    <xdr:clientData/>
  </xdr:twoCellAnchor>
  <xdr:oneCellAnchor>
    <xdr:from>
      <xdr:col>10</xdr:col>
      <xdr:colOff>389118</xdr:colOff>
      <xdr:row>0</xdr:row>
      <xdr:rowOff>118207</xdr:rowOff>
    </xdr:from>
    <xdr:ext cx="679881" cy="541216"/>
    <xdr:pic>
      <xdr:nvPicPr>
        <xdr:cNvPr id="5" name="Picture 2">
          <a:extLst>
            <a:ext uri="{FF2B5EF4-FFF2-40B4-BE49-F238E27FC236}">
              <a16:creationId xmlns:a16="http://schemas.microsoft.com/office/drawing/2014/main" id="{0013C376-CD33-41B0-8565-57F48ED61B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" t="53886" r="2592"/>
        <a:stretch/>
      </xdr:blipFill>
      <xdr:spPr>
        <a:xfrm>
          <a:off x="8546426" y="118207"/>
          <a:ext cx="679881" cy="541216"/>
        </a:xfrm>
        <a:prstGeom prst="rect">
          <a:avLst/>
        </a:prstGeom>
      </xdr:spPr>
    </xdr:pic>
    <xdr:clientData/>
  </xdr:oneCellAnchor>
  <xdr:oneCellAnchor>
    <xdr:from>
      <xdr:col>11</xdr:col>
      <xdr:colOff>158751</xdr:colOff>
      <xdr:row>0</xdr:row>
      <xdr:rowOff>73270</xdr:rowOff>
    </xdr:from>
    <xdr:ext cx="744902" cy="631548"/>
    <xdr:pic>
      <xdr:nvPicPr>
        <xdr:cNvPr id="6" name="Picture 2">
          <a:extLst>
            <a:ext uri="{FF2B5EF4-FFF2-40B4-BE49-F238E27FC236}">
              <a16:creationId xmlns:a16="http://schemas.microsoft.com/office/drawing/2014/main" id="{60C1D793-2A2D-4326-9AD0-DB39D2EF32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1" r="-4203" b="47460"/>
        <a:stretch/>
      </xdr:blipFill>
      <xdr:spPr>
        <a:xfrm>
          <a:off x="9219713" y="73270"/>
          <a:ext cx="744902" cy="6315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3" t="s">
        <v>37</v>
      </c>
      <c r="B1" s="193"/>
      <c r="C1" s="193"/>
      <c r="D1" s="193"/>
      <c r="E1" s="193"/>
      <c r="F1" s="193"/>
      <c r="G1" s="193"/>
    </row>
    <row r="2" spans="1:9" ht="15.75" customHeight="1" x14ac:dyDescent="0.2">
      <c r="A2" s="194" t="s">
        <v>61</v>
      </c>
      <c r="B2" s="194"/>
      <c r="C2" s="194"/>
      <c r="D2" s="194"/>
      <c r="E2" s="194"/>
      <c r="F2" s="194"/>
      <c r="G2" s="194"/>
    </row>
    <row r="3" spans="1:9" ht="21" x14ac:dyDescent="0.2">
      <c r="A3" s="193" t="s">
        <v>38</v>
      </c>
      <c r="B3" s="193"/>
      <c r="C3" s="193"/>
      <c r="D3" s="193"/>
      <c r="E3" s="193"/>
      <c r="F3" s="193"/>
      <c r="G3" s="193"/>
    </row>
    <row r="4" spans="1:9" ht="21" x14ac:dyDescent="0.2">
      <c r="A4" s="193" t="s">
        <v>55</v>
      </c>
      <c r="B4" s="193"/>
      <c r="C4" s="193"/>
      <c r="D4" s="193"/>
      <c r="E4" s="193"/>
      <c r="F4" s="193"/>
      <c r="G4" s="193"/>
    </row>
    <row r="5" spans="1:9" s="2" customFormat="1" ht="28.5" x14ac:dyDescent="0.2">
      <c r="A5" s="195" t="s">
        <v>25</v>
      </c>
      <c r="B5" s="195"/>
      <c r="C5" s="195"/>
      <c r="D5" s="195"/>
      <c r="E5" s="195"/>
      <c r="F5" s="195"/>
      <c r="G5" s="195"/>
      <c r="I5" s="3"/>
    </row>
    <row r="6" spans="1:9" s="2" customFormat="1" ht="18" customHeight="1" thickBot="1" x14ac:dyDescent="0.25">
      <c r="A6" s="185" t="s">
        <v>40</v>
      </c>
      <c r="B6" s="185"/>
      <c r="C6" s="185"/>
      <c r="D6" s="185"/>
      <c r="E6" s="185"/>
      <c r="F6" s="185"/>
      <c r="G6" s="185"/>
    </row>
    <row r="7" spans="1:9" ht="18" customHeight="1" thickTop="1" x14ac:dyDescent="0.2">
      <c r="A7" s="186" t="s">
        <v>0</v>
      </c>
      <c r="B7" s="187"/>
      <c r="C7" s="187"/>
      <c r="D7" s="187"/>
      <c r="E7" s="187"/>
      <c r="F7" s="187"/>
      <c r="G7" s="188"/>
    </row>
    <row r="8" spans="1:9" ht="18" customHeight="1" x14ac:dyDescent="0.2">
      <c r="A8" s="189" t="s">
        <v>1</v>
      </c>
      <c r="B8" s="190"/>
      <c r="C8" s="190"/>
      <c r="D8" s="190"/>
      <c r="E8" s="190"/>
      <c r="F8" s="190"/>
      <c r="G8" s="191"/>
    </row>
    <row r="9" spans="1:9" ht="19.5" customHeight="1" x14ac:dyDescent="0.2">
      <c r="A9" s="189" t="s">
        <v>2</v>
      </c>
      <c r="B9" s="190"/>
      <c r="C9" s="190"/>
      <c r="D9" s="190"/>
      <c r="E9" s="190"/>
      <c r="F9" s="190"/>
      <c r="G9" s="191"/>
    </row>
    <row r="10" spans="1:9" ht="15.75" x14ac:dyDescent="0.2">
      <c r="A10" s="4" t="s">
        <v>3</v>
      </c>
      <c r="B10" s="5"/>
      <c r="C10" s="6" t="s">
        <v>175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2" t="s">
        <v>27</v>
      </c>
      <c r="E11" s="192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59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8" t="s">
        <v>26</v>
      </c>
      <c r="B18" s="200" t="s">
        <v>19</v>
      </c>
      <c r="C18" s="200" t="s">
        <v>20</v>
      </c>
      <c r="D18" s="202" t="s">
        <v>21</v>
      </c>
      <c r="E18" s="200" t="s">
        <v>22</v>
      </c>
      <c r="F18" s="200" t="s">
        <v>29</v>
      </c>
      <c r="G18" s="196" t="s">
        <v>23</v>
      </c>
    </row>
    <row r="19" spans="1:13" s="36" customFormat="1" ht="22.5" customHeight="1" x14ac:dyDescent="0.2">
      <c r="A19" s="199"/>
      <c r="B19" s="201"/>
      <c r="C19" s="201"/>
      <c r="D19" s="203"/>
      <c r="E19" s="201"/>
      <c r="F19" s="204"/>
      <c r="G19" s="197"/>
    </row>
    <row r="20" spans="1:13" s="41" customFormat="1" ht="32.25" customHeight="1" x14ac:dyDescent="0.2">
      <c r="A20" s="51">
        <v>1</v>
      </c>
      <c r="B20" s="53">
        <v>25</v>
      </c>
      <c r="C20" s="37" t="s">
        <v>116</v>
      </c>
      <c r="D20" s="38">
        <v>38797</v>
      </c>
      <c r="E20" s="39" t="s">
        <v>102</v>
      </c>
      <c r="F20" s="54">
        <v>0.45902777777777781</v>
      </c>
      <c r="G20" s="40"/>
      <c r="H20" s="41">
        <f t="shared" ref="H20:H51" ca="1" si="0">RAND()</f>
        <v>0.72314161741201965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158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0.76732357423666797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96</v>
      </c>
      <c r="D22" s="38">
        <v>38534</v>
      </c>
      <c r="E22" s="39" t="s">
        <v>97</v>
      </c>
      <c r="F22" s="54">
        <v>0.46041666666666697</v>
      </c>
      <c r="G22" s="40"/>
      <c r="H22" s="41">
        <f t="shared" ca="1" si="0"/>
        <v>0.53514478623595052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163</v>
      </c>
      <c r="D23" s="38">
        <v>39071</v>
      </c>
      <c r="E23" s="39" t="s">
        <v>156</v>
      </c>
      <c r="F23" s="54">
        <v>0.46111111111111103</v>
      </c>
      <c r="G23" s="42"/>
      <c r="H23" s="41">
        <f t="shared" ca="1" si="0"/>
        <v>0.21441539901986173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120</v>
      </c>
      <c r="D24" s="38">
        <v>38492</v>
      </c>
      <c r="E24" s="39" t="s">
        <v>63</v>
      </c>
      <c r="F24" s="54">
        <v>0.46180555555555503</v>
      </c>
      <c r="G24" s="42"/>
      <c r="H24" s="41">
        <f t="shared" ca="1" si="0"/>
        <v>0.34881589709710703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122</v>
      </c>
      <c r="D25" s="38">
        <v>38541</v>
      </c>
      <c r="E25" s="39" t="s">
        <v>77</v>
      </c>
      <c r="F25" s="54">
        <v>0.46250000000000002</v>
      </c>
      <c r="G25" s="42"/>
      <c r="H25" s="41">
        <f t="shared" ca="1" si="0"/>
        <v>0.70133004148468148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67</v>
      </c>
      <c r="D26" s="38">
        <v>38576</v>
      </c>
      <c r="E26" s="39" t="s">
        <v>65</v>
      </c>
      <c r="F26" s="54">
        <v>0.46319444444444402</v>
      </c>
      <c r="G26" s="42"/>
      <c r="H26" s="41">
        <f t="shared" ca="1" si="0"/>
        <v>0.55283241555610008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121</v>
      </c>
      <c r="D27" s="38">
        <v>38756</v>
      </c>
      <c r="E27" s="39" t="s">
        <v>65</v>
      </c>
      <c r="F27" s="54">
        <v>0.46388888888888902</v>
      </c>
      <c r="G27" s="42"/>
      <c r="H27" s="41">
        <f t="shared" ca="1" si="0"/>
        <v>0.88538437440332529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0.64701995012386249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74</v>
      </c>
      <c r="D29" s="38">
        <v>38360</v>
      </c>
      <c r="E29" s="39" t="s">
        <v>65</v>
      </c>
      <c r="F29" s="54">
        <v>0.46527777777777701</v>
      </c>
      <c r="G29" s="45"/>
      <c r="H29" s="41">
        <f t="shared" ca="1" si="0"/>
        <v>0.8303900285921656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107</v>
      </c>
      <c r="D30" s="38">
        <v>38778</v>
      </c>
      <c r="E30" s="39" t="s">
        <v>87</v>
      </c>
      <c r="F30" s="54">
        <v>0.46597222222222201</v>
      </c>
      <c r="G30" s="42"/>
      <c r="H30" s="41">
        <f t="shared" ca="1" si="0"/>
        <v>0.94912358838373889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149</v>
      </c>
      <c r="D31" s="38">
        <v>38988</v>
      </c>
      <c r="E31" s="39" t="s">
        <v>132</v>
      </c>
      <c r="F31" s="54">
        <v>0.46666666666666601</v>
      </c>
      <c r="G31" s="42"/>
      <c r="H31" s="41">
        <f t="shared" ca="1" si="0"/>
        <v>0.84718642424506496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168</v>
      </c>
      <c r="D32" s="38">
        <v>38855</v>
      </c>
      <c r="E32" s="39" t="s">
        <v>136</v>
      </c>
      <c r="F32" s="54">
        <v>0.46736111111111001</v>
      </c>
      <c r="G32" s="42"/>
      <c r="H32" s="41">
        <f t="shared" ca="1" si="0"/>
        <v>0.80077965151448716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167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0.22897491431339634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130</v>
      </c>
      <c r="D34" s="38">
        <v>39219</v>
      </c>
      <c r="E34" s="39" t="s">
        <v>65</v>
      </c>
      <c r="F34" s="54">
        <v>0.468749999999999</v>
      </c>
      <c r="G34" s="42"/>
      <c r="H34" s="41">
        <f t="shared" ca="1" si="0"/>
        <v>0.74745914972232641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93</v>
      </c>
      <c r="D35" s="38">
        <v>38529</v>
      </c>
      <c r="E35" s="39" t="s">
        <v>65</v>
      </c>
      <c r="F35" s="54">
        <v>0.469444444444444</v>
      </c>
      <c r="G35" s="42"/>
      <c r="H35" s="41">
        <f t="shared" ca="1" si="0"/>
        <v>0.48379545343271246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92</v>
      </c>
      <c r="D36" s="38">
        <v>38602</v>
      </c>
      <c r="E36" s="39" t="s">
        <v>65</v>
      </c>
      <c r="F36" s="54">
        <v>0.470138888888888</v>
      </c>
      <c r="G36" s="42"/>
      <c r="H36" s="41">
        <f t="shared" ca="1" si="0"/>
        <v>0.64084984395236622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0.87634294169009952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119</v>
      </c>
      <c r="D38" s="38">
        <v>38454</v>
      </c>
      <c r="E38" s="39" t="s">
        <v>63</v>
      </c>
      <c r="F38" s="54">
        <v>0.47152777777777699</v>
      </c>
      <c r="G38" s="42"/>
      <c r="H38" s="41">
        <f t="shared" ca="1" si="0"/>
        <v>0.77872482971072099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124</v>
      </c>
      <c r="D39" s="38">
        <v>38803</v>
      </c>
      <c r="E39" s="39" t="s">
        <v>65</v>
      </c>
      <c r="F39" s="54">
        <v>0.47222222222222099</v>
      </c>
      <c r="G39" s="42"/>
      <c r="H39" s="41">
        <f t="shared" ca="1" si="0"/>
        <v>0.90060458752533623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125</v>
      </c>
      <c r="D40" s="38">
        <v>39242</v>
      </c>
      <c r="E40" s="39" t="s">
        <v>65</v>
      </c>
      <c r="F40" s="54">
        <v>0.47291666666666499</v>
      </c>
      <c r="G40" s="42"/>
      <c r="H40" s="41">
        <f t="shared" ca="1" si="0"/>
        <v>0.38205067150639682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73</v>
      </c>
      <c r="D41" s="38">
        <v>38853</v>
      </c>
      <c r="E41" s="39" t="s">
        <v>65</v>
      </c>
      <c r="F41" s="54">
        <v>0.47361111111110998</v>
      </c>
      <c r="G41" s="42"/>
      <c r="H41" s="41">
        <f t="shared" ca="1" si="0"/>
        <v>0.97516643947351744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143</v>
      </c>
      <c r="D42" s="38">
        <v>38896</v>
      </c>
      <c r="E42" s="39" t="s">
        <v>72</v>
      </c>
      <c r="F42" s="54">
        <v>0.47430555555555398</v>
      </c>
      <c r="G42" s="42"/>
      <c r="H42" s="41">
        <f t="shared" ca="1" si="0"/>
        <v>0.66334854869680437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137</v>
      </c>
      <c r="D43" s="38">
        <v>38849</v>
      </c>
      <c r="E43" s="39" t="s">
        <v>102</v>
      </c>
      <c r="F43" s="54">
        <v>0.47499999999999898</v>
      </c>
      <c r="G43" s="42"/>
      <c r="H43" s="41">
        <f t="shared" ca="1" si="0"/>
        <v>0.37224979979915807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144</v>
      </c>
      <c r="D44" s="38">
        <v>38885</v>
      </c>
      <c r="E44" s="39" t="s">
        <v>77</v>
      </c>
      <c r="F44" s="54">
        <v>0.47569444444444298</v>
      </c>
      <c r="G44" s="42"/>
      <c r="H44" s="41">
        <f t="shared" ca="1" si="0"/>
        <v>0.53580525567422543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85</v>
      </c>
      <c r="D45" s="38">
        <v>38780</v>
      </c>
      <c r="E45" s="39" t="s">
        <v>176</v>
      </c>
      <c r="F45" s="54">
        <v>0.47638888888888797</v>
      </c>
      <c r="G45" s="42"/>
      <c r="H45" s="41">
        <f t="shared" ca="1" si="0"/>
        <v>0.86454550680502174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166</v>
      </c>
      <c r="D46" s="38">
        <v>39027</v>
      </c>
      <c r="E46" s="39" t="s">
        <v>136</v>
      </c>
      <c r="F46" s="54">
        <v>0.47708333333333203</v>
      </c>
      <c r="G46" s="42"/>
      <c r="H46" s="41">
        <f t="shared" ca="1" si="0"/>
        <v>0.39949101943068799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135</v>
      </c>
      <c r="D47" s="38">
        <v>39330</v>
      </c>
      <c r="E47" s="39" t="s">
        <v>136</v>
      </c>
      <c r="F47" s="54">
        <v>0.47777777777777602</v>
      </c>
      <c r="G47" s="42"/>
      <c r="H47" s="41">
        <f t="shared" ca="1" si="0"/>
        <v>5.622572564543693E-2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108</v>
      </c>
      <c r="D48" s="38">
        <v>38485</v>
      </c>
      <c r="E48" s="39" t="s">
        <v>97</v>
      </c>
      <c r="F48" s="54">
        <v>0.47847222222222102</v>
      </c>
      <c r="G48" s="42"/>
      <c r="H48" s="41">
        <f t="shared" ca="1" si="0"/>
        <v>0.28293520540593065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104</v>
      </c>
      <c r="D49" s="38">
        <v>38775</v>
      </c>
      <c r="E49" s="39" t="s">
        <v>65</v>
      </c>
      <c r="F49" s="54">
        <v>0.47916666666666502</v>
      </c>
      <c r="G49" s="42"/>
      <c r="H49" s="41">
        <f t="shared" ca="1" si="0"/>
        <v>0.56436711669145034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147</v>
      </c>
      <c r="D50" s="38">
        <v>38798</v>
      </c>
      <c r="E50" s="39" t="s">
        <v>176</v>
      </c>
      <c r="F50" s="54">
        <v>0.47986111111110902</v>
      </c>
      <c r="G50" s="42"/>
      <c r="H50" s="41">
        <f t="shared" ca="1" si="0"/>
        <v>6.4252974051871581E-3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80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0.96838857577287163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82</v>
      </c>
      <c r="D52" s="38">
        <v>38701</v>
      </c>
      <c r="E52" s="39" t="s">
        <v>177</v>
      </c>
      <c r="F52" s="54">
        <v>0.48124999999999801</v>
      </c>
      <c r="G52" s="42"/>
      <c r="H52" s="41">
        <f t="shared" ref="H52:H82" ca="1" si="1">RAND()</f>
        <v>0.14083769307784377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160</v>
      </c>
      <c r="D53" s="38">
        <v>39017</v>
      </c>
      <c r="E53" s="39" t="s">
        <v>63</v>
      </c>
      <c r="F53" s="54">
        <v>0.48194444444444301</v>
      </c>
      <c r="G53" s="42"/>
      <c r="H53" s="41">
        <f t="shared" ca="1" si="1"/>
        <v>0.17371016620326385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151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0.77697789129949102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78</v>
      </c>
      <c r="D55" s="38">
        <v>38875</v>
      </c>
      <c r="E55" s="39" t="s">
        <v>65</v>
      </c>
      <c r="F55" s="54">
        <v>0.48333333333333101</v>
      </c>
      <c r="G55" s="42"/>
      <c r="H55" s="41">
        <f t="shared" ca="1" si="1"/>
        <v>0.59522344115240899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113</v>
      </c>
      <c r="D56" s="38">
        <v>38855</v>
      </c>
      <c r="E56" s="39" t="s">
        <v>114</v>
      </c>
      <c r="F56" s="54">
        <v>0.484027777777776</v>
      </c>
      <c r="G56" s="42"/>
      <c r="H56" s="41">
        <f t="shared" ca="1" si="1"/>
        <v>2.625741968963935E-2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119</v>
      </c>
      <c r="D57" s="38">
        <v>38766</v>
      </c>
      <c r="E57" s="39" t="s">
        <v>65</v>
      </c>
      <c r="F57" s="54">
        <v>0.48472222222222</v>
      </c>
      <c r="G57" s="42"/>
      <c r="H57" s="41">
        <f t="shared" ca="1" si="1"/>
        <v>0.21856720195120871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71</v>
      </c>
      <c r="D58" s="38">
        <v>38495</v>
      </c>
      <c r="E58" s="39" t="s">
        <v>72</v>
      </c>
      <c r="F58" s="54">
        <v>0.485416666666664</v>
      </c>
      <c r="G58" s="42"/>
      <c r="H58" s="41">
        <f t="shared" ca="1" si="1"/>
        <v>9.9478033003703614E-2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110</v>
      </c>
      <c r="D59" s="38">
        <v>38890</v>
      </c>
      <c r="E59" s="39" t="s">
        <v>111</v>
      </c>
      <c r="F59" s="54">
        <v>0.486111111111109</v>
      </c>
      <c r="G59" s="42"/>
      <c r="H59" s="41">
        <f t="shared" ca="1" si="1"/>
        <v>0.1372336827903583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159</v>
      </c>
      <c r="D60" s="38">
        <v>39467</v>
      </c>
      <c r="E60" s="39" t="s">
        <v>65</v>
      </c>
      <c r="F60" s="54">
        <v>0.48680555555555299</v>
      </c>
      <c r="G60" s="42"/>
      <c r="H60" s="41">
        <f t="shared" ca="1" si="1"/>
        <v>0.26011636622603318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79</v>
      </c>
      <c r="D61" s="38">
        <v>38466</v>
      </c>
      <c r="E61" s="39" t="s">
        <v>176</v>
      </c>
      <c r="F61" s="54">
        <v>0.48749999999999799</v>
      </c>
      <c r="G61" s="42"/>
      <c r="H61" s="41">
        <f t="shared" ca="1" si="1"/>
        <v>0.97393070035047791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165</v>
      </c>
      <c r="D62" s="38">
        <v>38817</v>
      </c>
      <c r="E62" s="39" t="s">
        <v>136</v>
      </c>
      <c r="F62" s="54">
        <v>0.48819444444444199</v>
      </c>
      <c r="G62" s="42"/>
      <c r="H62" s="41">
        <f t="shared" ca="1" si="1"/>
        <v>0.54819639349687432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141</v>
      </c>
      <c r="D63" s="38">
        <v>38874</v>
      </c>
      <c r="E63" s="39" t="s">
        <v>77</v>
      </c>
      <c r="F63" s="54">
        <v>0.48888888888888599</v>
      </c>
      <c r="G63" s="42"/>
      <c r="H63" s="41">
        <f t="shared" ca="1" si="1"/>
        <v>0.11305490412762587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117</v>
      </c>
      <c r="D64" s="38">
        <v>38392</v>
      </c>
      <c r="E64" s="39" t="s">
        <v>102</v>
      </c>
      <c r="F64" s="54">
        <v>0.48958333333333098</v>
      </c>
      <c r="G64" s="42"/>
      <c r="H64" s="41">
        <f t="shared" ca="1" si="1"/>
        <v>0.31133994378528818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89</v>
      </c>
      <c r="D65" s="38">
        <v>38669</v>
      </c>
      <c r="E65" s="39" t="s">
        <v>90</v>
      </c>
      <c r="F65" s="54">
        <v>0.49027777777777498</v>
      </c>
      <c r="G65" s="42"/>
      <c r="H65" s="41">
        <f t="shared" ca="1" si="1"/>
        <v>0.79959962031217557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99</v>
      </c>
      <c r="D66" s="38">
        <v>38687</v>
      </c>
      <c r="E66" s="39" t="s">
        <v>87</v>
      </c>
      <c r="F66" s="54">
        <v>0.49097222222221998</v>
      </c>
      <c r="G66" s="42"/>
      <c r="H66" s="41">
        <f t="shared" ca="1" si="1"/>
        <v>0.31466103664269951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129</v>
      </c>
      <c r="D67" s="38">
        <v>38994</v>
      </c>
      <c r="E67" s="39" t="s">
        <v>65</v>
      </c>
      <c r="F67" s="54">
        <v>0.49166666666666398</v>
      </c>
      <c r="G67" s="42"/>
      <c r="H67" s="41">
        <f t="shared" ca="1" si="1"/>
        <v>0.61417671321321865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115</v>
      </c>
      <c r="D68" s="38">
        <v>38735</v>
      </c>
      <c r="E68" s="39" t="s">
        <v>90</v>
      </c>
      <c r="F68" s="54">
        <v>0.49236111111110797</v>
      </c>
      <c r="G68" s="42"/>
      <c r="H68" s="41">
        <f t="shared" ca="1" si="1"/>
        <v>0.28971881366473218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75</v>
      </c>
      <c r="D69" s="38">
        <v>38666</v>
      </c>
      <c r="E69" s="39" t="s">
        <v>178</v>
      </c>
      <c r="F69" s="54">
        <v>0.49305555555555303</v>
      </c>
      <c r="G69" s="42"/>
      <c r="H69" s="41">
        <f t="shared" ca="1" si="1"/>
        <v>0.51362267399099082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148</v>
      </c>
      <c r="D70" s="38">
        <v>38476</v>
      </c>
      <c r="E70" s="39" t="s">
        <v>63</v>
      </c>
      <c r="F70" s="54">
        <v>0.49374999999999702</v>
      </c>
      <c r="G70" s="42"/>
      <c r="H70" s="41">
        <f t="shared" ca="1" si="1"/>
        <v>0.31329763969683688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139</v>
      </c>
      <c r="D71" s="38">
        <v>38524</v>
      </c>
      <c r="E71" s="39" t="s">
        <v>140</v>
      </c>
      <c r="F71" s="54">
        <v>0.49444444444444202</v>
      </c>
      <c r="G71" s="42"/>
      <c r="H71" s="41">
        <f t="shared" ca="1" si="1"/>
        <v>3.9113596685101948E-2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0.44978626175488534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101</v>
      </c>
      <c r="D73" s="38">
        <v>38601</v>
      </c>
      <c r="E73" s="39" t="s">
        <v>102</v>
      </c>
      <c r="F73" s="54">
        <v>0.49583333333333002</v>
      </c>
      <c r="G73" s="42"/>
      <c r="H73" s="41">
        <f t="shared" ca="1" si="1"/>
        <v>3.896505508576642E-2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68</v>
      </c>
      <c r="D74" s="38">
        <v>38622</v>
      </c>
      <c r="E74" s="39" t="s">
        <v>65</v>
      </c>
      <c r="F74" s="54">
        <v>0.49652777777777501</v>
      </c>
      <c r="G74" s="42"/>
      <c r="H74" s="41">
        <f t="shared" ca="1" si="1"/>
        <v>0.38944052753997438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154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0.33375880043503714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112</v>
      </c>
      <c r="D76" s="38">
        <v>39151</v>
      </c>
      <c r="E76" s="39" t="s">
        <v>65</v>
      </c>
      <c r="F76" s="54">
        <v>0.49791666666666301</v>
      </c>
      <c r="G76" s="42"/>
      <c r="H76" s="41">
        <f t="shared" ca="1" si="1"/>
        <v>0.98625523008819826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145</v>
      </c>
      <c r="D77" s="38">
        <v>38871</v>
      </c>
      <c r="E77" s="39" t="s">
        <v>65</v>
      </c>
      <c r="F77" s="54">
        <v>0.49861111111110801</v>
      </c>
      <c r="G77" s="42"/>
      <c r="H77" s="41">
        <f t="shared" ca="1" si="1"/>
        <v>0.3565760125303481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88</v>
      </c>
      <c r="D78" s="38">
        <v>38749</v>
      </c>
      <c r="E78" s="39" t="s">
        <v>65</v>
      </c>
      <c r="F78" s="54">
        <v>0.49930555555555201</v>
      </c>
      <c r="G78" s="42"/>
      <c r="H78" s="41">
        <f t="shared" ca="1" si="1"/>
        <v>0.25410975493896393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123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0.82922907211095132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81</v>
      </c>
      <c r="D80" s="38">
        <v>38421</v>
      </c>
      <c r="E80" s="39" t="s">
        <v>65</v>
      </c>
      <c r="F80" s="54">
        <v>0.500694444444441</v>
      </c>
      <c r="G80" s="42"/>
      <c r="H80" s="41">
        <f t="shared" ca="1" si="1"/>
        <v>0.99681811164655931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106</v>
      </c>
      <c r="D81" s="38">
        <v>39170</v>
      </c>
      <c r="E81" s="39" t="s">
        <v>65</v>
      </c>
      <c r="F81" s="54">
        <v>0.501388888888885</v>
      </c>
      <c r="G81" s="50"/>
      <c r="H81" s="41">
        <f t="shared" ca="1" si="1"/>
        <v>0.72288237378965303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134</v>
      </c>
      <c r="D82" s="38">
        <v>38960</v>
      </c>
      <c r="E82" s="39" t="s">
        <v>77</v>
      </c>
      <c r="F82" s="54">
        <v>0.50208333333333</v>
      </c>
      <c r="G82" s="42"/>
      <c r="H82" s="41">
        <f t="shared" ca="1" si="1"/>
        <v>0.14696170015489041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66</v>
      </c>
      <c r="D83" s="38">
        <v>38489</v>
      </c>
      <c r="E83" s="39" t="s">
        <v>65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155</v>
      </c>
      <c r="D84" s="38">
        <v>38793</v>
      </c>
      <c r="E84" s="39" t="s">
        <v>156</v>
      </c>
      <c r="F84" s="54">
        <v>0.50347222222221899</v>
      </c>
      <c r="G84" s="42"/>
      <c r="H84" s="41">
        <f t="shared" ref="H84:H91" ca="1" si="2">RAND()</f>
        <v>8.6329999142406688E-2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179</v>
      </c>
      <c r="D85" s="38">
        <v>39137</v>
      </c>
      <c r="E85" s="39" t="s">
        <v>65</v>
      </c>
      <c r="F85" s="54">
        <v>0.50416666666666299</v>
      </c>
      <c r="G85" s="42"/>
      <c r="H85" s="41">
        <f t="shared" ca="1" si="2"/>
        <v>2.7995615091844339E-2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152</v>
      </c>
      <c r="D86" s="38">
        <v>38859</v>
      </c>
      <c r="E86" s="39" t="s">
        <v>132</v>
      </c>
      <c r="F86" s="54">
        <v>0.50486111111110699</v>
      </c>
      <c r="G86" s="42"/>
      <c r="H86" s="41">
        <f t="shared" ca="1" si="2"/>
        <v>0.85774009437761423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127</v>
      </c>
      <c r="D87" s="38">
        <v>38458</v>
      </c>
      <c r="E87" s="39" t="s">
        <v>63</v>
      </c>
      <c r="F87" s="54">
        <v>0.50555555555555198</v>
      </c>
      <c r="G87" s="42"/>
      <c r="H87" s="41">
        <f t="shared" ca="1" si="2"/>
        <v>0.92654359223121785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142</v>
      </c>
      <c r="D88" s="38">
        <v>38614</v>
      </c>
      <c r="E88" s="39" t="s">
        <v>63</v>
      </c>
      <c r="F88" s="54">
        <v>0.50624999999999598</v>
      </c>
      <c r="G88" s="42"/>
      <c r="H88" s="41">
        <f t="shared" ca="1" si="2"/>
        <v>6.3029024629488228E-2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161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0.97517983014401899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150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0.46827924240368557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98</v>
      </c>
      <c r="D91" s="38">
        <v>38375</v>
      </c>
      <c r="E91" s="39" t="s">
        <v>72</v>
      </c>
      <c r="F91" s="54">
        <v>0.50833333333332897</v>
      </c>
      <c r="G91" s="42"/>
      <c r="H91" s="41">
        <f t="shared" ca="1" si="2"/>
        <v>0.76950007666709719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70</v>
      </c>
      <c r="D92" s="38">
        <v>38944</v>
      </c>
      <c r="E92" s="39" t="s">
        <v>65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164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0.61981545827034612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162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2.8959553668999161E-2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100</v>
      </c>
      <c r="D95" s="38">
        <v>39346</v>
      </c>
      <c r="E95" s="39" t="s">
        <v>65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153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0.68708189552443422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64</v>
      </c>
      <c r="D97" s="38">
        <v>38564</v>
      </c>
      <c r="E97" s="39" t="s">
        <v>65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84</v>
      </c>
      <c r="D98" s="38">
        <v>38452</v>
      </c>
      <c r="E98" s="39" t="s">
        <v>72</v>
      </c>
      <c r="F98" s="54">
        <v>0.51319444444443996</v>
      </c>
      <c r="G98" s="46"/>
      <c r="H98" s="41">
        <f t="shared" ref="H98:H107" ca="1" si="3">RAND()</f>
        <v>0.36861773533599995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76</v>
      </c>
      <c r="D99" s="38">
        <v>38419</v>
      </c>
      <c r="E99" s="39" t="s">
        <v>77</v>
      </c>
      <c r="F99" s="54">
        <v>0.51388888888888395</v>
      </c>
      <c r="G99" s="46"/>
      <c r="H99" s="41">
        <f t="shared" ca="1" si="3"/>
        <v>0.88581884866606453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69</v>
      </c>
      <c r="D100" s="38">
        <v>38425</v>
      </c>
      <c r="E100" s="39" t="s">
        <v>65</v>
      </c>
      <c r="F100" s="54">
        <v>0.51458333333332895</v>
      </c>
      <c r="G100" s="46"/>
      <c r="H100" s="41">
        <f t="shared" ca="1" si="3"/>
        <v>0.89437024939090104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133</v>
      </c>
      <c r="D101" s="38">
        <v>38730</v>
      </c>
      <c r="E101" s="39" t="s">
        <v>65</v>
      </c>
      <c r="F101" s="54">
        <v>0.51527777777777295</v>
      </c>
      <c r="G101" s="46"/>
      <c r="H101" s="41">
        <f t="shared" ca="1" si="3"/>
        <v>0.4880391351896094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126</v>
      </c>
      <c r="D102" s="38">
        <v>38388</v>
      </c>
      <c r="E102" s="39" t="s">
        <v>102</v>
      </c>
      <c r="F102" s="54">
        <v>0.51597222222221795</v>
      </c>
      <c r="G102" s="46"/>
      <c r="H102" s="41">
        <f t="shared" ca="1" si="3"/>
        <v>7.8917492508802756E-2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86</v>
      </c>
      <c r="D103" s="38">
        <v>38822</v>
      </c>
      <c r="E103" s="39" t="s">
        <v>87</v>
      </c>
      <c r="F103" s="54">
        <v>0.51666666666666194</v>
      </c>
      <c r="G103" s="47"/>
      <c r="H103" s="41">
        <f t="shared" ca="1" si="3"/>
        <v>0.60635811746953183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157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0.78141365420889419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138</v>
      </c>
      <c r="D105" s="38">
        <v>38806</v>
      </c>
      <c r="E105" s="39" t="s">
        <v>90</v>
      </c>
      <c r="F105" s="54">
        <v>0.51805555555555105</v>
      </c>
      <c r="G105" s="46"/>
      <c r="H105" s="41">
        <f t="shared" ca="1" si="3"/>
        <v>0.87189432336702299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118</v>
      </c>
      <c r="D106" s="38">
        <v>39306</v>
      </c>
      <c r="E106" s="39" t="s">
        <v>65</v>
      </c>
      <c r="F106" s="54">
        <v>0.51874999999999505</v>
      </c>
      <c r="G106" s="46"/>
      <c r="H106" s="41">
        <f t="shared" ca="1" si="3"/>
        <v>0.6445468897671921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103</v>
      </c>
      <c r="D107" s="38">
        <v>38371</v>
      </c>
      <c r="E107" s="39" t="s">
        <v>97</v>
      </c>
      <c r="F107" s="54">
        <v>0.51944444444443905</v>
      </c>
      <c r="G107" s="46"/>
      <c r="H107" s="41">
        <f t="shared" ca="1" si="3"/>
        <v>0.4551957755852879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131</v>
      </c>
      <c r="D108" s="38">
        <v>38750</v>
      </c>
      <c r="E108" s="39" t="s">
        <v>132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109</v>
      </c>
      <c r="D109" s="38">
        <v>39347</v>
      </c>
      <c r="E109" s="39" t="s">
        <v>65</v>
      </c>
      <c r="F109" s="54">
        <v>0.52083333333332804</v>
      </c>
      <c r="G109" s="46"/>
      <c r="H109" s="41">
        <f t="shared" ref="H109:H117" ca="1" si="4">RAND()</f>
        <v>0.81120369299644635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60</v>
      </c>
      <c r="D110" s="38">
        <v>38828</v>
      </c>
      <c r="E110" s="39" t="s">
        <v>65</v>
      </c>
      <c r="F110" s="54">
        <v>0.52152777777777304</v>
      </c>
      <c r="G110" s="63"/>
      <c r="H110" s="41">
        <f t="shared" ca="1" si="4"/>
        <v>0.92144251356593943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146</v>
      </c>
      <c r="D111" s="38">
        <v>38916</v>
      </c>
      <c r="E111" s="39" t="s">
        <v>77</v>
      </c>
      <c r="F111" s="54">
        <v>0.52222222222221704</v>
      </c>
      <c r="G111" s="63"/>
      <c r="H111" s="41">
        <f t="shared" ca="1" si="4"/>
        <v>0.68742286627238691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128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2.7218174932881589E-2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105</v>
      </c>
      <c r="D113" s="38">
        <v>38970</v>
      </c>
      <c r="E113" s="39" t="s">
        <v>90</v>
      </c>
      <c r="F113" s="54">
        <v>0.52361111111110603</v>
      </c>
      <c r="G113" s="63"/>
      <c r="H113" s="41">
        <f t="shared" ca="1" si="4"/>
        <v>0.44905934595880503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95</v>
      </c>
      <c r="D114" s="38">
        <v>38477</v>
      </c>
      <c r="E114" s="39" t="s">
        <v>176</v>
      </c>
      <c r="F114" s="54">
        <v>0.52430555555555003</v>
      </c>
      <c r="G114" s="63"/>
      <c r="H114" s="41">
        <f t="shared" ca="1" si="4"/>
        <v>0.84778631051847431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91</v>
      </c>
      <c r="D115" s="38">
        <v>38756</v>
      </c>
      <c r="E115" s="39" t="s">
        <v>87</v>
      </c>
      <c r="F115" s="54">
        <v>0.52499999999999403</v>
      </c>
      <c r="G115" s="63"/>
      <c r="H115" s="41">
        <f t="shared" ca="1" si="4"/>
        <v>0.9017617341236096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83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0.95049346335341478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94</v>
      </c>
      <c r="D117" s="38">
        <v>38983</v>
      </c>
      <c r="E117" s="39" t="s">
        <v>65</v>
      </c>
      <c r="F117" s="54">
        <v>0.52638888888888302</v>
      </c>
      <c r="G117" s="64" t="s">
        <v>30</v>
      </c>
      <c r="H117" s="41">
        <f t="shared" ca="1" si="4"/>
        <v>0.46886309491885381</v>
      </c>
      <c r="J117" s="41">
        <v>66</v>
      </c>
    </row>
  </sheetData>
  <sortState xmlns:xlrd2="http://schemas.microsoft.com/office/spreadsheetml/2017/richdata2"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T68"/>
  <sheetViews>
    <sheetView tabSelected="1" view="pageBreakPreview" topLeftCell="A20" zoomScale="78" zoomScaleNormal="100" zoomScaleSheetLayoutView="78" workbookViewId="0">
      <selection activeCell="L28" sqref="L28"/>
    </sheetView>
  </sheetViews>
  <sheetFormatPr defaultRowHeight="12.75" x14ac:dyDescent="0.2"/>
  <cols>
    <col min="1" max="1" width="6.125" style="65" customWidth="1"/>
    <col min="2" max="2" width="6.125" style="105" customWidth="1"/>
    <col min="3" max="3" width="10.5" style="105" customWidth="1"/>
    <col min="4" max="4" width="17.5" style="65" customWidth="1"/>
    <col min="5" max="5" width="8.125" style="65" customWidth="1"/>
    <col min="6" max="6" width="6.75" style="65" customWidth="1"/>
    <col min="7" max="7" width="17.125" style="65" customWidth="1"/>
    <col min="8" max="8" width="9.75" style="65" customWidth="1"/>
    <col min="9" max="9" width="10.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9.5" customHeight="1" x14ac:dyDescent="0.2">
      <c r="A1" s="223" t="s">
        <v>37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9.5" customHeight="1" x14ac:dyDescent="0.2">
      <c r="A2" s="223" t="s">
        <v>209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38.25" customHeight="1" x14ac:dyDescent="0.2">
      <c r="A3" s="224" t="s">
        <v>210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36.75" customHeight="1" x14ac:dyDescent="0.2">
      <c r="A4" s="224" t="s">
        <v>211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ht="24.75" customHeight="1" x14ac:dyDescent="0.2">
      <c r="A5" s="223" t="s">
        <v>212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s="66" customFormat="1" ht="28.5" x14ac:dyDescent="0.2">
      <c r="A6" s="225" t="s">
        <v>39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s="66" customFormat="1" ht="18" customHeight="1" x14ac:dyDescent="0.2">
      <c r="A7" s="222" t="s">
        <v>40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2" s="66" customFormat="1" ht="5.2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8" customHeight="1" thickTop="1" x14ac:dyDescent="0.2">
      <c r="A9" s="230" t="s">
        <v>41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2"/>
    </row>
    <row r="10" spans="1:12" ht="18" customHeight="1" x14ac:dyDescent="0.2">
      <c r="A10" s="233" t="s">
        <v>238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5"/>
    </row>
    <row r="11" spans="1:12" ht="19.5" customHeight="1" x14ac:dyDescent="0.2">
      <c r="A11" s="233" t="s">
        <v>204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5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71" t="s">
        <v>205</v>
      </c>
      <c r="B13" s="72"/>
      <c r="C13" s="106"/>
      <c r="D13" s="107"/>
      <c r="E13" s="73"/>
      <c r="F13" s="73"/>
      <c r="G13" s="176" t="s">
        <v>213</v>
      </c>
      <c r="H13" s="73"/>
      <c r="I13" s="73"/>
      <c r="J13" s="73"/>
      <c r="K13" s="74"/>
      <c r="L13" s="75" t="s">
        <v>239</v>
      </c>
    </row>
    <row r="14" spans="1:12" ht="15.75" x14ac:dyDescent="0.2">
      <c r="A14" s="76" t="s">
        <v>237</v>
      </c>
      <c r="B14" s="77"/>
      <c r="C14" s="108"/>
      <c r="D14" s="109"/>
      <c r="E14" s="78"/>
      <c r="F14" s="78"/>
      <c r="G14" s="177" t="s">
        <v>214</v>
      </c>
      <c r="H14" s="78"/>
      <c r="I14" s="78"/>
      <c r="J14" s="78"/>
      <c r="K14" s="79"/>
      <c r="L14" s="80" t="s">
        <v>236</v>
      </c>
    </row>
    <row r="15" spans="1:12" ht="15" x14ac:dyDescent="0.2">
      <c r="A15" s="236" t="s">
        <v>8</v>
      </c>
      <c r="B15" s="237"/>
      <c r="C15" s="237"/>
      <c r="D15" s="237"/>
      <c r="E15" s="237"/>
      <c r="F15" s="237"/>
      <c r="G15" s="238"/>
      <c r="H15" s="81" t="s">
        <v>9</v>
      </c>
      <c r="I15" s="82"/>
      <c r="J15" s="82"/>
      <c r="K15" s="82"/>
      <c r="L15" s="83"/>
    </row>
    <row r="16" spans="1:12" ht="15" x14ac:dyDescent="0.2">
      <c r="A16" s="84" t="s">
        <v>10</v>
      </c>
      <c r="B16" s="85"/>
      <c r="C16" s="85"/>
      <c r="D16" s="86"/>
      <c r="E16" s="87"/>
      <c r="F16" s="86"/>
      <c r="G16" s="88"/>
      <c r="H16" s="89" t="s">
        <v>11</v>
      </c>
      <c r="I16" s="90"/>
      <c r="J16" s="90"/>
      <c r="K16" s="90"/>
      <c r="L16" s="91"/>
    </row>
    <row r="17" spans="1:20" ht="15" x14ac:dyDescent="0.2">
      <c r="A17" s="84" t="s">
        <v>12</v>
      </c>
      <c r="B17" s="85"/>
      <c r="C17" s="85"/>
      <c r="D17" s="92"/>
      <c r="E17" s="87"/>
      <c r="F17" s="86"/>
      <c r="G17" s="88" t="s">
        <v>206</v>
      </c>
      <c r="H17" s="89" t="s">
        <v>172</v>
      </c>
      <c r="I17" s="90"/>
      <c r="J17" s="90"/>
      <c r="K17" s="90"/>
      <c r="L17" s="91"/>
    </row>
    <row r="18" spans="1:20" ht="15" x14ac:dyDescent="0.2">
      <c r="A18" s="84" t="s">
        <v>14</v>
      </c>
      <c r="B18" s="85"/>
      <c r="C18" s="85"/>
      <c r="D18" s="92"/>
      <c r="E18" s="87"/>
      <c r="F18" s="86"/>
      <c r="G18" s="88" t="s">
        <v>207</v>
      </c>
      <c r="H18" s="89" t="s">
        <v>173</v>
      </c>
      <c r="I18" s="90"/>
      <c r="J18" s="90"/>
      <c r="K18" s="90"/>
      <c r="L18" s="91"/>
    </row>
    <row r="19" spans="1:20" ht="15.75" thickBot="1" x14ac:dyDescent="0.25">
      <c r="A19" s="84" t="s">
        <v>16</v>
      </c>
      <c r="B19" s="93"/>
      <c r="C19" s="93"/>
      <c r="D19" s="94"/>
      <c r="E19" s="94"/>
      <c r="F19" s="94"/>
      <c r="G19" s="95" t="s">
        <v>208</v>
      </c>
      <c r="H19" s="89" t="s">
        <v>174</v>
      </c>
      <c r="I19" s="90"/>
      <c r="J19" s="90"/>
      <c r="K19" s="120">
        <v>60</v>
      </c>
      <c r="L19" s="91"/>
    </row>
    <row r="20" spans="1:20" ht="9.75" customHeight="1" thickTop="1" thickBot="1" x14ac:dyDescent="0.25">
      <c r="A20" s="96"/>
      <c r="B20" s="97"/>
      <c r="C20" s="97"/>
      <c r="D20" s="98"/>
      <c r="E20" s="98"/>
      <c r="F20" s="98"/>
      <c r="G20" s="98"/>
      <c r="H20" s="98"/>
      <c r="I20" s="98"/>
      <c r="J20" s="98"/>
      <c r="K20" s="98"/>
      <c r="L20" s="99"/>
    </row>
    <row r="21" spans="1:20" s="100" customFormat="1" ht="21" customHeight="1" thickTop="1" x14ac:dyDescent="0.2">
      <c r="A21" s="239" t="s">
        <v>42</v>
      </c>
      <c r="B21" s="220" t="s">
        <v>19</v>
      </c>
      <c r="C21" s="220" t="s">
        <v>43</v>
      </c>
      <c r="D21" s="220" t="s">
        <v>20</v>
      </c>
      <c r="E21" s="220" t="s">
        <v>44</v>
      </c>
      <c r="F21" s="220" t="s">
        <v>45</v>
      </c>
      <c r="G21" s="220" t="s">
        <v>22</v>
      </c>
      <c r="H21" s="220" t="s">
        <v>46</v>
      </c>
      <c r="I21" s="220" t="s">
        <v>47</v>
      </c>
      <c r="J21" s="220" t="s">
        <v>48</v>
      </c>
      <c r="K21" s="228" t="s">
        <v>49</v>
      </c>
      <c r="L21" s="241" t="s">
        <v>23</v>
      </c>
      <c r="M21" s="226" t="s">
        <v>57</v>
      </c>
      <c r="N21" s="227" t="s">
        <v>58</v>
      </c>
    </row>
    <row r="22" spans="1:20" s="100" customFormat="1" ht="13.5" customHeight="1" x14ac:dyDescent="0.2">
      <c r="A22" s="240"/>
      <c r="B22" s="221"/>
      <c r="C22" s="221"/>
      <c r="D22" s="221"/>
      <c r="E22" s="221"/>
      <c r="F22" s="221"/>
      <c r="G22" s="221"/>
      <c r="H22" s="221"/>
      <c r="I22" s="221"/>
      <c r="J22" s="221"/>
      <c r="K22" s="229"/>
      <c r="L22" s="242"/>
      <c r="M22" s="226"/>
      <c r="N22" s="227"/>
    </row>
    <row r="23" spans="1:20" s="101" customFormat="1" ht="26.25" customHeight="1" x14ac:dyDescent="0.2">
      <c r="A23" s="127">
        <v>1</v>
      </c>
      <c r="B23" s="113">
        <v>4</v>
      </c>
      <c r="C23" s="113">
        <v>10092399150</v>
      </c>
      <c r="D23" s="114" t="s">
        <v>220</v>
      </c>
      <c r="E23" s="180">
        <v>2007</v>
      </c>
      <c r="F23" s="102" t="s">
        <v>169</v>
      </c>
      <c r="G23" s="117" t="s">
        <v>180</v>
      </c>
      <c r="H23" s="182">
        <v>6.0787037037037035E-2</v>
      </c>
      <c r="I23" s="182"/>
      <c r="J23" s="118">
        <f>IFERROR($K$19*3600/(HOUR(H23)*3600+MINUTE(H23)*60+SECOND(H23)),"")</f>
        <v>41.127189642041124</v>
      </c>
      <c r="K23" s="104"/>
      <c r="L23" s="128"/>
      <c r="M23" s="112">
        <v>0.52470358796296301</v>
      </c>
      <c r="N23" s="110">
        <v>0.51249999999999596</v>
      </c>
      <c r="O23" s="65"/>
      <c r="P23" s="65"/>
      <c r="Q23" s="65"/>
      <c r="R23" s="65"/>
      <c r="S23" s="65"/>
      <c r="T23" s="65"/>
    </row>
    <row r="24" spans="1:20" s="101" customFormat="1" ht="27.75" customHeight="1" x14ac:dyDescent="0.2">
      <c r="A24" s="127">
        <v>2</v>
      </c>
      <c r="B24" s="113">
        <v>2</v>
      </c>
      <c r="C24" s="113">
        <v>10091970330</v>
      </c>
      <c r="D24" s="114" t="s">
        <v>181</v>
      </c>
      <c r="E24" s="180">
        <v>2007</v>
      </c>
      <c r="F24" s="102" t="s">
        <v>170</v>
      </c>
      <c r="G24" s="117" t="s">
        <v>180</v>
      </c>
      <c r="H24" s="182">
        <v>6.1701388888888896E-2</v>
      </c>
      <c r="I24" s="183">
        <f>H24-$H$23</f>
        <v>9.1435185185186063E-4</v>
      </c>
      <c r="J24" s="118">
        <f t="shared" ref="J24:J49" si="0">IFERROR($K$19*3600/(HOUR(H24)*3600+MINUTE(H24)*60+SECOND(H24)),"")</f>
        <v>40.51772650534609</v>
      </c>
      <c r="K24" s="104"/>
      <c r="L24" s="128"/>
      <c r="M24" s="112">
        <v>0.5149914351851852</v>
      </c>
      <c r="N24" s="110">
        <v>0.50277777777777399</v>
      </c>
      <c r="O24" s="65"/>
      <c r="P24" s="65"/>
      <c r="Q24" s="65"/>
      <c r="R24" s="65"/>
      <c r="S24" s="65"/>
      <c r="T24" s="65"/>
    </row>
    <row r="25" spans="1:20" s="101" customFormat="1" ht="27.75" customHeight="1" x14ac:dyDescent="0.2">
      <c r="A25" s="127">
        <v>3</v>
      </c>
      <c r="B25" s="113">
        <v>1</v>
      </c>
      <c r="C25" s="113">
        <v>10091960832</v>
      </c>
      <c r="D25" s="114" t="s">
        <v>182</v>
      </c>
      <c r="E25" s="180">
        <v>2007</v>
      </c>
      <c r="F25" s="115" t="s">
        <v>170</v>
      </c>
      <c r="G25" s="117" t="s">
        <v>180</v>
      </c>
      <c r="H25" s="182">
        <v>6.1701388888888896E-2</v>
      </c>
      <c r="I25" s="183">
        <f t="shared" ref="I25:I42" si="1">H25-$H$23</f>
        <v>9.1435185185186063E-4</v>
      </c>
      <c r="J25" s="118">
        <f t="shared" si="0"/>
        <v>40.51772650534609</v>
      </c>
      <c r="K25" s="104"/>
      <c r="L25" s="129"/>
      <c r="M25" s="111">
        <v>0.47557743055555557</v>
      </c>
      <c r="N25" s="110">
        <v>0.46319444444444402</v>
      </c>
    </row>
    <row r="26" spans="1:20" s="101" customFormat="1" ht="27.75" customHeight="1" x14ac:dyDescent="0.2">
      <c r="A26" s="127">
        <v>4</v>
      </c>
      <c r="B26" s="113">
        <v>19</v>
      </c>
      <c r="C26" s="113">
        <v>10113557476</v>
      </c>
      <c r="D26" s="114" t="s">
        <v>218</v>
      </c>
      <c r="E26" s="180">
        <v>2007</v>
      </c>
      <c r="F26" s="115" t="s">
        <v>171</v>
      </c>
      <c r="G26" s="117" t="s">
        <v>184</v>
      </c>
      <c r="H26" s="182">
        <v>6.1712962962962963E-2</v>
      </c>
      <c r="I26" s="183">
        <f t="shared" si="1"/>
        <v>9.2592592592592726E-4</v>
      </c>
      <c r="J26" s="118">
        <f t="shared" si="0"/>
        <v>40.510127531882972</v>
      </c>
      <c r="K26" s="104"/>
      <c r="L26" s="128"/>
      <c r="M26" s="112">
        <v>0.50898958333333333</v>
      </c>
      <c r="N26" s="110">
        <v>0.49652777777777501</v>
      </c>
      <c r="O26" s="65"/>
      <c r="P26" s="65"/>
      <c r="Q26" s="65"/>
      <c r="R26" s="65"/>
      <c r="S26" s="65"/>
      <c r="T26" s="65"/>
    </row>
    <row r="27" spans="1:20" s="101" customFormat="1" ht="27.75" customHeight="1" x14ac:dyDescent="0.2">
      <c r="A27" s="127">
        <v>5</v>
      </c>
      <c r="B27" s="113">
        <v>35</v>
      </c>
      <c r="C27" s="113">
        <v>10120290185</v>
      </c>
      <c r="D27" s="114" t="s">
        <v>217</v>
      </c>
      <c r="E27" s="180">
        <v>2007</v>
      </c>
      <c r="F27" s="102" t="s">
        <v>171</v>
      </c>
      <c r="G27" s="117" t="s">
        <v>188</v>
      </c>
      <c r="H27" s="182">
        <v>6.1712962962962963E-2</v>
      </c>
      <c r="I27" s="183">
        <f t="shared" si="1"/>
        <v>9.2592592592592726E-4</v>
      </c>
      <c r="J27" s="118">
        <f t="shared" si="0"/>
        <v>40.510127531882972</v>
      </c>
      <c r="K27" s="104"/>
      <c r="L27" s="128"/>
      <c r="M27" s="112">
        <v>0.52706354166666669</v>
      </c>
      <c r="N27" s="110">
        <v>0.51458333333332895</v>
      </c>
      <c r="O27" s="65"/>
      <c r="P27" s="65"/>
      <c r="Q27" s="65"/>
      <c r="R27" s="65"/>
      <c r="S27" s="65"/>
      <c r="T27" s="65"/>
    </row>
    <row r="28" spans="1:20" s="101" customFormat="1" ht="27.75" customHeight="1" x14ac:dyDescent="0.2">
      <c r="A28" s="127">
        <v>6</v>
      </c>
      <c r="B28" s="113">
        <v>15</v>
      </c>
      <c r="C28" s="113">
        <v>10116255591</v>
      </c>
      <c r="D28" s="114" t="s">
        <v>185</v>
      </c>
      <c r="E28" s="180">
        <v>2006</v>
      </c>
      <c r="F28" s="102" t="s">
        <v>62</v>
      </c>
      <c r="G28" s="117" t="s">
        <v>156</v>
      </c>
      <c r="H28" s="182">
        <v>6.1712962962962963E-2</v>
      </c>
      <c r="I28" s="183">
        <f t="shared" si="1"/>
        <v>9.2592592592592726E-4</v>
      </c>
      <c r="J28" s="118">
        <f t="shared" si="0"/>
        <v>40.510127531882972</v>
      </c>
      <c r="K28" s="104"/>
      <c r="L28" s="128"/>
      <c r="M28" s="112">
        <v>0.5216108796296296</v>
      </c>
      <c r="N28" s="110">
        <v>0.50902777777777397</v>
      </c>
      <c r="O28" s="65"/>
      <c r="P28" s="65"/>
      <c r="Q28" s="65"/>
      <c r="R28" s="65"/>
      <c r="S28" s="65"/>
      <c r="T28" s="65"/>
    </row>
    <row r="29" spans="1:20" s="101" customFormat="1" ht="27.75" customHeight="1" x14ac:dyDescent="0.2">
      <c r="A29" s="127">
        <v>7</v>
      </c>
      <c r="B29" s="113">
        <v>48</v>
      </c>
      <c r="C29" s="113">
        <v>10122875136</v>
      </c>
      <c r="D29" s="114" t="s">
        <v>183</v>
      </c>
      <c r="E29" s="180">
        <v>2006</v>
      </c>
      <c r="F29" s="115" t="s">
        <v>171</v>
      </c>
      <c r="G29" s="117" t="s">
        <v>184</v>
      </c>
      <c r="H29" s="182">
        <v>6.1712962962962963E-2</v>
      </c>
      <c r="I29" s="183">
        <f t="shared" si="1"/>
        <v>9.2592592592592726E-4</v>
      </c>
      <c r="J29" s="118">
        <f t="shared" si="0"/>
        <v>40.510127531882972</v>
      </c>
      <c r="K29" s="104"/>
      <c r="L29" s="128"/>
      <c r="M29" s="112">
        <v>0.49808935185185188</v>
      </c>
      <c r="N29" s="110">
        <v>0.485416666666664</v>
      </c>
      <c r="O29" s="65"/>
      <c r="P29" s="65"/>
      <c r="Q29" s="65"/>
      <c r="R29" s="65"/>
      <c r="S29" s="65"/>
      <c r="T29" s="65"/>
    </row>
    <row r="30" spans="1:20" s="101" customFormat="1" ht="27.75" customHeight="1" x14ac:dyDescent="0.2">
      <c r="A30" s="127">
        <v>8</v>
      </c>
      <c r="B30" s="113">
        <v>11</v>
      </c>
      <c r="C30" s="113">
        <v>10127677141</v>
      </c>
      <c r="D30" s="114" t="s">
        <v>189</v>
      </c>
      <c r="E30" s="180">
        <v>2007</v>
      </c>
      <c r="F30" s="115" t="s">
        <v>170</v>
      </c>
      <c r="G30" s="117" t="s">
        <v>156</v>
      </c>
      <c r="H30" s="182">
        <v>6.1712962962962963E-2</v>
      </c>
      <c r="I30" s="183">
        <f t="shared" si="1"/>
        <v>9.2592592592592726E-4</v>
      </c>
      <c r="J30" s="118">
        <f t="shared" si="0"/>
        <v>40.510127531882972</v>
      </c>
      <c r="K30" s="104"/>
      <c r="L30" s="128"/>
      <c r="M30" s="112">
        <v>0.48635578703703702</v>
      </c>
      <c r="N30" s="110">
        <v>0.47361111111110998</v>
      </c>
      <c r="O30" s="65"/>
      <c r="P30" s="65"/>
      <c r="Q30" s="65"/>
      <c r="R30" s="65"/>
      <c r="S30" s="65"/>
      <c r="T30" s="65"/>
    </row>
    <row r="31" spans="1:20" s="101" customFormat="1" ht="27.75" customHeight="1" x14ac:dyDescent="0.2">
      <c r="A31" s="127">
        <v>9</v>
      </c>
      <c r="B31" s="113">
        <v>31</v>
      </c>
      <c r="C31" s="113">
        <v>10117596114</v>
      </c>
      <c r="D31" s="114" t="s">
        <v>187</v>
      </c>
      <c r="E31" s="180">
        <v>2007</v>
      </c>
      <c r="F31" s="115" t="s">
        <v>171</v>
      </c>
      <c r="G31" s="117" t="s">
        <v>156</v>
      </c>
      <c r="H31" s="182">
        <v>6.1712962962962963E-2</v>
      </c>
      <c r="I31" s="183">
        <f t="shared" si="1"/>
        <v>9.2592592592592726E-4</v>
      </c>
      <c r="J31" s="118">
        <f t="shared" si="0"/>
        <v>40.510127531882972</v>
      </c>
      <c r="K31" s="104"/>
      <c r="L31" s="128"/>
      <c r="M31" s="112">
        <v>0.5342844907407408</v>
      </c>
      <c r="N31" s="110">
        <v>0.52152777777777304</v>
      </c>
      <c r="O31" s="65"/>
      <c r="P31" s="65"/>
      <c r="Q31" s="65"/>
      <c r="R31" s="65"/>
      <c r="S31" s="65"/>
      <c r="T31" s="65"/>
    </row>
    <row r="32" spans="1:20" s="101" customFormat="1" ht="27.75" customHeight="1" x14ac:dyDescent="0.2">
      <c r="A32" s="127">
        <v>10</v>
      </c>
      <c r="B32" s="113">
        <v>10</v>
      </c>
      <c r="C32" s="113">
        <v>10129964523</v>
      </c>
      <c r="D32" s="114" t="s">
        <v>223</v>
      </c>
      <c r="E32" s="180">
        <v>2008</v>
      </c>
      <c r="F32" s="115" t="s">
        <v>170</v>
      </c>
      <c r="G32" s="117" t="s">
        <v>156</v>
      </c>
      <c r="H32" s="182">
        <v>6.1712962962962963E-2</v>
      </c>
      <c r="I32" s="183">
        <f t="shared" si="1"/>
        <v>9.2592592592592726E-4</v>
      </c>
      <c r="J32" s="118">
        <f t="shared" si="0"/>
        <v>40.510127531882972</v>
      </c>
      <c r="K32" s="103"/>
      <c r="L32" s="129"/>
      <c r="M32" s="111">
        <v>0.47817696759259259</v>
      </c>
      <c r="N32" s="110">
        <v>0.46527777777777701</v>
      </c>
    </row>
    <row r="33" spans="1:20" s="101" customFormat="1" ht="27.75" customHeight="1" x14ac:dyDescent="0.2">
      <c r="A33" s="127">
        <v>11</v>
      </c>
      <c r="B33" s="113">
        <v>39</v>
      </c>
      <c r="C33" s="113">
        <v>10128427576</v>
      </c>
      <c r="D33" s="114" t="s">
        <v>190</v>
      </c>
      <c r="E33" s="180">
        <v>2007</v>
      </c>
      <c r="F33" s="115" t="s">
        <v>170</v>
      </c>
      <c r="G33" s="117" t="s">
        <v>156</v>
      </c>
      <c r="H33" s="182">
        <v>6.1712962962962963E-2</v>
      </c>
      <c r="I33" s="183">
        <f t="shared" si="1"/>
        <v>9.2592592592592726E-4</v>
      </c>
      <c r="J33" s="118">
        <f t="shared" si="0"/>
        <v>40.510127531882972</v>
      </c>
      <c r="K33" s="104"/>
      <c r="L33" s="128"/>
      <c r="M33" s="112">
        <v>0.50597812500000006</v>
      </c>
      <c r="N33" s="110">
        <v>0.49305555555555303</v>
      </c>
      <c r="O33" s="65"/>
      <c r="P33" s="65"/>
      <c r="Q33" s="65"/>
      <c r="R33" s="65"/>
      <c r="S33" s="65"/>
      <c r="T33" s="65"/>
    </row>
    <row r="34" spans="1:20" s="101" customFormat="1" ht="27.75" customHeight="1" x14ac:dyDescent="0.2">
      <c r="A34" s="127">
        <v>12</v>
      </c>
      <c r="B34" s="113">
        <v>43</v>
      </c>
      <c r="C34" s="113">
        <v>10128503055</v>
      </c>
      <c r="D34" s="114" t="s">
        <v>221</v>
      </c>
      <c r="E34" s="180">
        <v>2007</v>
      </c>
      <c r="F34" s="115" t="s">
        <v>169</v>
      </c>
      <c r="G34" s="117" t="s">
        <v>156</v>
      </c>
      <c r="H34" s="182">
        <v>6.1712962962962963E-2</v>
      </c>
      <c r="I34" s="183">
        <f t="shared" si="1"/>
        <v>9.2592592592592726E-4</v>
      </c>
      <c r="J34" s="118">
        <f t="shared" si="0"/>
        <v>40.510127531882972</v>
      </c>
      <c r="K34" s="104"/>
      <c r="L34" s="128"/>
      <c r="M34" s="112">
        <v>0.52681192129629628</v>
      </c>
      <c r="N34" s="110">
        <v>0.51388888888888395</v>
      </c>
      <c r="O34" s="65"/>
      <c r="P34" s="65"/>
      <c r="Q34" s="65"/>
      <c r="R34" s="65"/>
      <c r="S34" s="65"/>
      <c r="T34" s="65"/>
    </row>
    <row r="35" spans="1:20" ht="27.75" customHeight="1" x14ac:dyDescent="0.2">
      <c r="A35" s="127">
        <v>13</v>
      </c>
      <c r="B35" s="113">
        <v>3</v>
      </c>
      <c r="C35" s="113">
        <v>10113019835</v>
      </c>
      <c r="D35" s="114" t="s">
        <v>73</v>
      </c>
      <c r="E35" s="180">
        <v>2007</v>
      </c>
      <c r="F35" s="102" t="s">
        <v>170</v>
      </c>
      <c r="G35" s="117" t="s">
        <v>180</v>
      </c>
      <c r="H35" s="182">
        <v>6.1724537037037036E-2</v>
      </c>
      <c r="I35" s="183">
        <f t="shared" si="1"/>
        <v>9.3750000000000083E-4</v>
      </c>
      <c r="J35" s="118">
        <f t="shared" si="0"/>
        <v>40.502531408213017</v>
      </c>
      <c r="K35" s="104"/>
      <c r="L35" s="128"/>
      <c r="M35" s="112">
        <v>0.49626215277777774</v>
      </c>
      <c r="N35" s="110">
        <v>0.48333333333333101</v>
      </c>
    </row>
    <row r="36" spans="1:20" s="101" customFormat="1" ht="27.75" customHeight="1" x14ac:dyDescent="0.2">
      <c r="A36" s="127">
        <v>14</v>
      </c>
      <c r="B36" s="113">
        <v>17</v>
      </c>
      <c r="C36" s="113">
        <v>10104018942</v>
      </c>
      <c r="D36" s="114" t="s">
        <v>216</v>
      </c>
      <c r="E36" s="180">
        <v>2006</v>
      </c>
      <c r="F36" s="102" t="s">
        <v>171</v>
      </c>
      <c r="G36" s="117" t="s">
        <v>184</v>
      </c>
      <c r="H36" s="182">
        <v>6.1724537037037036E-2</v>
      </c>
      <c r="I36" s="183">
        <f t="shared" si="1"/>
        <v>9.3750000000000083E-4</v>
      </c>
      <c r="J36" s="118">
        <f t="shared" si="0"/>
        <v>40.502531408213017</v>
      </c>
      <c r="K36" s="104"/>
      <c r="L36" s="128"/>
      <c r="M36" s="112">
        <v>0.5005046296296296</v>
      </c>
      <c r="N36" s="110">
        <v>0.48749999999999799</v>
      </c>
      <c r="O36" s="65"/>
      <c r="P36" s="65"/>
      <c r="Q36" s="65"/>
      <c r="R36" s="65"/>
      <c r="S36" s="65"/>
      <c r="T36" s="65"/>
    </row>
    <row r="37" spans="1:20" s="101" customFormat="1" ht="27.75" customHeight="1" x14ac:dyDescent="0.2">
      <c r="A37" s="127">
        <v>15</v>
      </c>
      <c r="B37" s="113">
        <v>28</v>
      </c>
      <c r="C37" s="113">
        <v>10116807784</v>
      </c>
      <c r="D37" s="114" t="s">
        <v>222</v>
      </c>
      <c r="E37" s="180">
        <v>2006</v>
      </c>
      <c r="F37" s="115" t="s">
        <v>170</v>
      </c>
      <c r="G37" s="117" t="s">
        <v>184</v>
      </c>
      <c r="H37" s="182">
        <v>6.1724537037037036E-2</v>
      </c>
      <c r="I37" s="183">
        <f t="shared" si="1"/>
        <v>9.3750000000000083E-4</v>
      </c>
      <c r="J37" s="118">
        <f t="shared" si="0"/>
        <v>40.502531408213017</v>
      </c>
      <c r="K37" s="104"/>
      <c r="L37" s="128"/>
      <c r="M37" s="112">
        <v>0.49360636574074074</v>
      </c>
      <c r="N37" s="110">
        <v>0.48055555555555401</v>
      </c>
      <c r="O37" s="65"/>
      <c r="P37" s="65"/>
      <c r="Q37" s="65"/>
      <c r="R37" s="65"/>
      <c r="S37" s="65"/>
      <c r="T37" s="65"/>
    </row>
    <row r="38" spans="1:20" s="101" customFormat="1" ht="27.75" customHeight="1" x14ac:dyDescent="0.2">
      <c r="A38" s="127">
        <v>16</v>
      </c>
      <c r="B38" s="113">
        <v>21</v>
      </c>
      <c r="C38" s="113">
        <v>10113103091</v>
      </c>
      <c r="D38" s="114" t="s">
        <v>219</v>
      </c>
      <c r="E38" s="180">
        <v>2007</v>
      </c>
      <c r="F38" s="102" t="s">
        <v>171</v>
      </c>
      <c r="G38" s="117" t="s">
        <v>184</v>
      </c>
      <c r="H38" s="182">
        <v>6.1759259259259257E-2</v>
      </c>
      <c r="I38" s="183">
        <f t="shared" si="1"/>
        <v>9.7222222222222154E-4</v>
      </c>
      <c r="J38" s="118">
        <f t="shared" si="0"/>
        <v>40.479760119940032</v>
      </c>
      <c r="K38" s="104"/>
      <c r="L38" s="128"/>
      <c r="M38" s="112">
        <v>0.51375972222222221</v>
      </c>
      <c r="N38" s="110">
        <v>0.500694444444441</v>
      </c>
      <c r="O38" s="65"/>
      <c r="P38" s="65"/>
      <c r="Q38" s="65"/>
      <c r="R38" s="65"/>
      <c r="S38" s="65"/>
      <c r="T38" s="65"/>
    </row>
    <row r="39" spans="1:20" ht="27.75" customHeight="1" x14ac:dyDescent="0.2">
      <c r="A39" s="127">
        <v>17</v>
      </c>
      <c r="B39" s="113">
        <v>41</v>
      </c>
      <c r="C39" s="113">
        <v>10128428283</v>
      </c>
      <c r="D39" s="114" t="s">
        <v>224</v>
      </c>
      <c r="E39" s="180">
        <v>2007</v>
      </c>
      <c r="F39" s="115" t="s">
        <v>169</v>
      </c>
      <c r="G39" s="117" t="s">
        <v>156</v>
      </c>
      <c r="H39" s="182">
        <v>6.1817129629629632E-2</v>
      </c>
      <c r="I39" s="183">
        <f t="shared" si="1"/>
        <v>1.0300925925925963E-3</v>
      </c>
      <c r="J39" s="118">
        <f t="shared" si="0"/>
        <v>40.441864819322227</v>
      </c>
      <c r="K39" s="104"/>
      <c r="L39" s="128"/>
      <c r="M39" s="112">
        <v>0.49437152777777776</v>
      </c>
      <c r="N39" s="110">
        <v>0.48124999999999801</v>
      </c>
    </row>
    <row r="40" spans="1:20" ht="27.75" customHeight="1" x14ac:dyDescent="0.2">
      <c r="A40" s="127">
        <v>18</v>
      </c>
      <c r="B40" s="113">
        <v>13</v>
      </c>
      <c r="C40" s="113">
        <v>10127676838</v>
      </c>
      <c r="D40" s="114" t="s">
        <v>191</v>
      </c>
      <c r="E40" s="180">
        <v>2007</v>
      </c>
      <c r="F40" s="115" t="s">
        <v>225</v>
      </c>
      <c r="G40" s="117" t="s">
        <v>156</v>
      </c>
      <c r="H40" s="182">
        <v>6.6678240740740746E-2</v>
      </c>
      <c r="I40" s="183">
        <f t="shared" si="1"/>
        <v>5.891203703703711E-3</v>
      </c>
      <c r="J40" s="118">
        <f t="shared" si="0"/>
        <v>37.493490713417806</v>
      </c>
      <c r="K40" s="104"/>
      <c r="L40" s="128"/>
      <c r="M40" s="112">
        <v>0.53889756944444445</v>
      </c>
      <c r="N40" s="110">
        <v>0.52569444444443902</v>
      </c>
    </row>
    <row r="41" spans="1:20" ht="27.75" customHeight="1" x14ac:dyDescent="0.2">
      <c r="A41" s="127">
        <v>19</v>
      </c>
      <c r="B41" s="113">
        <v>36</v>
      </c>
      <c r="C41" s="113">
        <v>10130526214</v>
      </c>
      <c r="D41" s="114" t="s">
        <v>229</v>
      </c>
      <c r="E41" s="180">
        <v>2007</v>
      </c>
      <c r="F41" s="115" t="s">
        <v>170</v>
      </c>
      <c r="G41" s="117" t="s">
        <v>156</v>
      </c>
      <c r="H41" s="182">
        <v>7.1539351851851854E-2</v>
      </c>
      <c r="I41" s="183">
        <f t="shared" si="1"/>
        <v>1.0752314814814819E-2</v>
      </c>
      <c r="J41" s="118">
        <f t="shared" si="0"/>
        <v>34.945801650218414</v>
      </c>
      <c r="K41" s="104"/>
      <c r="L41" s="128"/>
      <c r="M41" s="112">
        <v>0.50838101851851858</v>
      </c>
      <c r="N41" s="110">
        <v>0.49513888888888602</v>
      </c>
    </row>
    <row r="42" spans="1:20" ht="27.75" customHeight="1" x14ac:dyDescent="0.2">
      <c r="A42" s="127">
        <v>20</v>
      </c>
      <c r="B42" s="113">
        <v>37</v>
      </c>
      <c r="C42" s="113">
        <v>10130523483</v>
      </c>
      <c r="D42" s="114" t="s">
        <v>228</v>
      </c>
      <c r="E42" s="180">
        <v>2007</v>
      </c>
      <c r="F42" s="115" t="s">
        <v>170</v>
      </c>
      <c r="G42" s="117" t="s">
        <v>156</v>
      </c>
      <c r="H42" s="182">
        <v>7.1539351851851854E-2</v>
      </c>
      <c r="I42" s="183">
        <f t="shared" si="1"/>
        <v>1.0752314814814819E-2</v>
      </c>
      <c r="J42" s="118">
        <f t="shared" si="0"/>
        <v>34.945801650218414</v>
      </c>
      <c r="K42" s="104"/>
      <c r="L42" s="128"/>
      <c r="M42" s="112">
        <v>0.52647708333333332</v>
      </c>
      <c r="N42" s="110">
        <v>0.51319444444443996</v>
      </c>
    </row>
    <row r="43" spans="1:20" ht="27.75" customHeight="1" x14ac:dyDescent="0.2">
      <c r="A43" s="127" t="s">
        <v>240</v>
      </c>
      <c r="B43" s="113">
        <v>14</v>
      </c>
      <c r="C43" s="113">
        <v>10116658850</v>
      </c>
      <c r="D43" s="114" t="s">
        <v>155</v>
      </c>
      <c r="E43" s="180">
        <v>2006</v>
      </c>
      <c r="F43" s="115" t="s">
        <v>171</v>
      </c>
      <c r="G43" s="117" t="s">
        <v>156</v>
      </c>
      <c r="H43" s="119"/>
      <c r="I43" s="183"/>
      <c r="J43" s="118" t="str">
        <f t="shared" si="0"/>
        <v/>
      </c>
      <c r="K43" s="104"/>
      <c r="L43" s="128"/>
      <c r="M43" s="112">
        <v>0.48972048611111108</v>
      </c>
      <c r="N43" s="110">
        <v>0.47638888888888797</v>
      </c>
    </row>
    <row r="44" spans="1:20" ht="27.75" customHeight="1" x14ac:dyDescent="0.2">
      <c r="A44" s="127" t="s">
        <v>240</v>
      </c>
      <c r="B44" s="113">
        <v>16</v>
      </c>
      <c r="C44" s="113">
        <v>10116023704</v>
      </c>
      <c r="D44" s="114" t="s">
        <v>186</v>
      </c>
      <c r="E44" s="180">
        <v>2006</v>
      </c>
      <c r="F44" s="115" t="s">
        <v>170</v>
      </c>
      <c r="G44" s="117" t="s">
        <v>156</v>
      </c>
      <c r="H44" s="119"/>
      <c r="I44" s="183"/>
      <c r="J44" s="118" t="str">
        <f t="shared" si="0"/>
        <v/>
      </c>
      <c r="K44" s="104"/>
      <c r="L44" s="128"/>
      <c r="M44" s="112">
        <v>0.53000949074074077</v>
      </c>
      <c r="N44" s="110">
        <v>0.51666666666666194</v>
      </c>
    </row>
    <row r="45" spans="1:20" ht="27.75" customHeight="1" x14ac:dyDescent="0.2">
      <c r="A45" s="127" t="s">
        <v>240</v>
      </c>
      <c r="B45" s="113">
        <v>12</v>
      </c>
      <c r="C45" s="113">
        <v>10112684779</v>
      </c>
      <c r="D45" s="114" t="s">
        <v>226</v>
      </c>
      <c r="E45" s="180">
        <v>2008</v>
      </c>
      <c r="F45" s="115" t="s">
        <v>169</v>
      </c>
      <c r="G45" s="117" t="s">
        <v>156</v>
      </c>
      <c r="H45" s="119"/>
      <c r="I45" s="183"/>
      <c r="J45" s="118" t="str">
        <f t="shared" si="0"/>
        <v/>
      </c>
      <c r="K45" s="104"/>
      <c r="L45" s="128"/>
      <c r="M45" s="112">
        <v>0.51266018518518519</v>
      </c>
      <c r="N45" s="110">
        <v>0.49930555555555201</v>
      </c>
    </row>
    <row r="46" spans="1:20" ht="27.75" customHeight="1" x14ac:dyDescent="0.2">
      <c r="A46" s="127" t="s">
        <v>240</v>
      </c>
      <c r="B46" s="113">
        <v>9</v>
      </c>
      <c r="C46" s="113">
        <v>10129594004</v>
      </c>
      <c r="D46" s="114" t="s">
        <v>227</v>
      </c>
      <c r="E46" s="180">
        <v>2008</v>
      </c>
      <c r="F46" s="115" t="s">
        <v>169</v>
      </c>
      <c r="G46" s="117" t="s">
        <v>156</v>
      </c>
      <c r="H46" s="119"/>
      <c r="I46" s="183"/>
      <c r="J46" s="118" t="str">
        <f t="shared" si="0"/>
        <v/>
      </c>
      <c r="K46" s="104"/>
      <c r="L46" s="128"/>
      <c r="M46" s="112">
        <v>0.50367962962962964</v>
      </c>
      <c r="N46" s="110">
        <v>0.49027777777777498</v>
      </c>
    </row>
    <row r="47" spans="1:20" ht="27.75" customHeight="1" x14ac:dyDescent="0.2">
      <c r="A47" s="127" t="s">
        <v>240</v>
      </c>
      <c r="B47" s="113">
        <v>38</v>
      </c>
      <c r="C47" s="113">
        <v>10103716020</v>
      </c>
      <c r="D47" s="114" t="s">
        <v>215</v>
      </c>
      <c r="E47" s="180">
        <v>2006</v>
      </c>
      <c r="F47" s="115" t="s">
        <v>62</v>
      </c>
      <c r="G47" s="117" t="s">
        <v>156</v>
      </c>
      <c r="H47" s="119"/>
      <c r="I47" s="183"/>
      <c r="J47" s="118" t="str">
        <f t="shared" si="0"/>
        <v/>
      </c>
      <c r="K47" s="104"/>
      <c r="L47" s="128"/>
      <c r="M47" s="112">
        <v>0.53840300925925921</v>
      </c>
      <c r="N47" s="110">
        <v>0.52499999999999403</v>
      </c>
    </row>
    <row r="48" spans="1:20" ht="27.75" customHeight="1" x14ac:dyDescent="0.2">
      <c r="A48" s="127" t="s">
        <v>240</v>
      </c>
      <c r="B48" s="113">
        <v>42</v>
      </c>
      <c r="C48" s="113">
        <v>10130523180</v>
      </c>
      <c r="D48" s="114" t="s">
        <v>230</v>
      </c>
      <c r="E48" s="180">
        <v>2006</v>
      </c>
      <c r="F48" s="115" t="s">
        <v>169</v>
      </c>
      <c r="G48" s="117" t="s">
        <v>156</v>
      </c>
      <c r="H48" s="119"/>
      <c r="I48" s="183"/>
      <c r="J48" s="118" t="str">
        <f t="shared" si="0"/>
        <v/>
      </c>
      <c r="K48" s="104"/>
      <c r="L48" s="128"/>
      <c r="M48" s="112">
        <v>0.48357291666666669</v>
      </c>
      <c r="N48" s="110">
        <v>0.470138888888888</v>
      </c>
    </row>
    <row r="49" spans="1:20" ht="27.75" customHeight="1" thickBot="1" x14ac:dyDescent="0.25">
      <c r="A49" s="130" t="s">
        <v>240</v>
      </c>
      <c r="B49" s="131">
        <v>50</v>
      </c>
      <c r="C49" s="131">
        <v>10130118915</v>
      </c>
      <c r="D49" s="132" t="s">
        <v>231</v>
      </c>
      <c r="E49" s="181">
        <v>2008</v>
      </c>
      <c r="F49" s="133" t="s">
        <v>169</v>
      </c>
      <c r="G49" s="134" t="s">
        <v>156</v>
      </c>
      <c r="H49" s="135"/>
      <c r="I49" s="184"/>
      <c r="J49" s="136" t="str">
        <f t="shared" si="0"/>
        <v/>
      </c>
      <c r="K49" s="178"/>
      <c r="L49" s="179"/>
      <c r="M49" s="111">
        <v>0.48289108796296293</v>
      </c>
      <c r="N49" s="110">
        <v>0.469444444444444</v>
      </c>
      <c r="O49" s="101"/>
      <c r="P49" s="101"/>
      <c r="Q49" s="101"/>
      <c r="R49" s="101"/>
      <c r="S49" s="101"/>
      <c r="T49" s="101"/>
    </row>
    <row r="50" spans="1:20" ht="6.75" customHeight="1" thickTop="1" thickBot="1" x14ac:dyDescent="0.25">
      <c r="A50" s="121"/>
      <c r="B50" s="122"/>
      <c r="C50" s="122"/>
      <c r="D50" s="123"/>
      <c r="E50" s="124"/>
      <c r="F50" s="116"/>
      <c r="G50" s="125"/>
      <c r="H50" s="126"/>
      <c r="I50" s="126"/>
      <c r="J50" s="126"/>
      <c r="K50" s="126"/>
      <c r="L50" s="126"/>
    </row>
    <row r="51" spans="1:20" ht="15.75" thickTop="1" x14ac:dyDescent="0.2">
      <c r="A51" s="214" t="s">
        <v>50</v>
      </c>
      <c r="B51" s="215"/>
      <c r="C51" s="215"/>
      <c r="D51" s="215"/>
      <c r="E51" s="215"/>
      <c r="F51" s="215"/>
      <c r="G51" s="215" t="s">
        <v>51</v>
      </c>
      <c r="H51" s="215"/>
      <c r="I51" s="215"/>
      <c r="J51" s="215"/>
      <c r="K51" s="215"/>
      <c r="L51" s="216"/>
    </row>
    <row r="52" spans="1:20" x14ac:dyDescent="0.2">
      <c r="A52" s="137" t="s">
        <v>232</v>
      </c>
      <c r="B52" s="138"/>
      <c r="C52" s="139"/>
      <c r="D52" s="138"/>
      <c r="E52" s="140"/>
      <c r="F52" s="141"/>
      <c r="G52" s="142" t="s">
        <v>192</v>
      </c>
      <c r="H52" s="143">
        <v>8</v>
      </c>
      <c r="I52" s="144"/>
      <c r="J52" s="145"/>
      <c r="K52" s="146" t="s">
        <v>193</v>
      </c>
      <c r="L52" s="147">
        <f>COUNTIF(F23:F49,"ЗМС")</f>
        <v>0</v>
      </c>
    </row>
    <row r="53" spans="1:20" x14ac:dyDescent="0.2">
      <c r="A53" s="137" t="s">
        <v>233</v>
      </c>
      <c r="B53" s="138"/>
      <c r="C53" s="148"/>
      <c r="D53" s="138"/>
      <c r="E53" s="149"/>
      <c r="F53" s="150"/>
      <c r="G53" s="151" t="s">
        <v>194</v>
      </c>
      <c r="H53" s="152">
        <f>H54+H59</f>
        <v>27</v>
      </c>
      <c r="I53" s="153"/>
      <c r="J53" s="154"/>
      <c r="K53" s="146" t="s">
        <v>195</v>
      </c>
      <c r="L53" s="147">
        <f>COUNTIF(F23:F49,"МСМК")</f>
        <v>0</v>
      </c>
    </row>
    <row r="54" spans="1:20" x14ac:dyDescent="0.2">
      <c r="A54" s="137" t="s">
        <v>234</v>
      </c>
      <c r="B54" s="138"/>
      <c r="C54" s="155"/>
      <c r="D54" s="138"/>
      <c r="E54" s="149"/>
      <c r="F54" s="150"/>
      <c r="G54" s="151" t="s">
        <v>196</v>
      </c>
      <c r="H54" s="152">
        <f>H55+H56+H57+H58</f>
        <v>20</v>
      </c>
      <c r="I54" s="153"/>
      <c r="J54" s="154"/>
      <c r="K54" s="146" t="s">
        <v>197</v>
      </c>
      <c r="L54" s="147">
        <f>COUNTIF(F23:F49,"МС")</f>
        <v>0</v>
      </c>
    </row>
    <row r="55" spans="1:20" x14ac:dyDescent="0.2">
      <c r="A55" s="137" t="s">
        <v>235</v>
      </c>
      <c r="B55" s="138"/>
      <c r="C55" s="155"/>
      <c r="D55" s="138"/>
      <c r="E55" s="149"/>
      <c r="F55" s="150"/>
      <c r="G55" s="151" t="s">
        <v>198</v>
      </c>
      <c r="H55" s="152">
        <f>COUNT(A23:A157)</f>
        <v>20</v>
      </c>
      <c r="I55" s="153"/>
      <c r="J55" s="154"/>
      <c r="K55" s="156" t="s">
        <v>62</v>
      </c>
      <c r="L55" s="147">
        <f>COUNTIF(F23:F49,"КМС")</f>
        <v>2</v>
      </c>
    </row>
    <row r="56" spans="1:20" x14ac:dyDescent="0.2">
      <c r="A56" s="157"/>
      <c r="B56" s="138"/>
      <c r="C56" s="155"/>
      <c r="D56" s="138"/>
      <c r="E56" s="149"/>
      <c r="F56" s="150"/>
      <c r="G56" s="151" t="s">
        <v>199</v>
      </c>
      <c r="H56" s="152">
        <f>COUNTIF(A23:A156,"ЛИМ")</f>
        <v>0</v>
      </c>
      <c r="I56" s="153"/>
      <c r="J56" s="154"/>
      <c r="K56" s="156" t="s">
        <v>171</v>
      </c>
      <c r="L56" s="147">
        <f>COUNTIF(F23:F49,"1 СР")</f>
        <v>7</v>
      </c>
    </row>
    <row r="57" spans="1:20" x14ac:dyDescent="0.2">
      <c r="A57" s="157"/>
      <c r="B57" s="138"/>
      <c r="C57" s="138"/>
      <c r="D57" s="138"/>
      <c r="E57" s="149"/>
      <c r="F57" s="150"/>
      <c r="G57" s="151" t="s">
        <v>200</v>
      </c>
      <c r="H57" s="152">
        <f>COUNTIF(A23:A156,"НФ")</f>
        <v>0</v>
      </c>
      <c r="I57" s="153"/>
      <c r="J57" s="154"/>
      <c r="K57" s="156" t="s">
        <v>170</v>
      </c>
      <c r="L57" s="147">
        <f>COUNTIF(F23:F49,"2 СР")</f>
        <v>10</v>
      </c>
    </row>
    <row r="58" spans="1:20" x14ac:dyDescent="0.2">
      <c r="A58" s="157"/>
      <c r="B58" s="138"/>
      <c r="C58" s="138"/>
      <c r="D58" s="138"/>
      <c r="E58" s="149"/>
      <c r="F58" s="150"/>
      <c r="G58" s="151" t="s">
        <v>201</v>
      </c>
      <c r="H58" s="152">
        <f>COUNTIF(A23:A156,"ДСКВ")</f>
        <v>0</v>
      </c>
      <c r="I58" s="153"/>
      <c r="J58" s="154"/>
      <c r="K58" s="156" t="s">
        <v>169</v>
      </c>
      <c r="L58" s="147">
        <f>COUNTIF(F23:F50,"3 СР")</f>
        <v>7</v>
      </c>
    </row>
    <row r="59" spans="1:20" x14ac:dyDescent="0.2">
      <c r="A59" s="157"/>
      <c r="B59" s="138"/>
      <c r="C59" s="138"/>
      <c r="D59" s="138"/>
      <c r="E59" s="158"/>
      <c r="F59" s="159"/>
      <c r="G59" s="151" t="s">
        <v>202</v>
      </c>
      <c r="H59" s="152">
        <f>COUNTIF(A23:A156,"НС")</f>
        <v>7</v>
      </c>
      <c r="I59" s="160"/>
      <c r="J59" s="161"/>
      <c r="K59" s="146"/>
      <c r="L59" s="162"/>
    </row>
    <row r="60" spans="1:20" x14ac:dyDescent="0.2">
      <c r="A60" s="163"/>
      <c r="B60" s="164"/>
      <c r="C60" s="164"/>
      <c r="D60" s="165"/>
      <c r="E60" s="166"/>
      <c r="F60" s="167"/>
      <c r="G60" s="167"/>
      <c r="H60" s="168"/>
      <c r="I60" s="169"/>
      <c r="J60" s="170"/>
      <c r="K60" s="167"/>
      <c r="L60" s="171"/>
    </row>
    <row r="61" spans="1:20" ht="15.75" x14ac:dyDescent="0.2">
      <c r="A61" s="217" t="s">
        <v>52</v>
      </c>
      <c r="B61" s="218"/>
      <c r="C61" s="218"/>
      <c r="D61" s="218"/>
      <c r="E61" s="218" t="s">
        <v>53</v>
      </c>
      <c r="F61" s="218"/>
      <c r="G61" s="218"/>
      <c r="H61" s="218" t="s">
        <v>54</v>
      </c>
      <c r="I61" s="218"/>
      <c r="J61" s="218" t="s">
        <v>203</v>
      </c>
      <c r="K61" s="218"/>
      <c r="L61" s="219"/>
    </row>
    <row r="62" spans="1:20" x14ac:dyDescent="0.2">
      <c r="A62" s="209"/>
      <c r="B62" s="210"/>
      <c r="C62" s="210"/>
      <c r="D62" s="210"/>
      <c r="E62" s="210"/>
      <c r="F62" s="207"/>
      <c r="G62" s="207"/>
      <c r="H62" s="207"/>
      <c r="I62" s="207"/>
      <c r="J62" s="207"/>
      <c r="K62" s="207"/>
      <c r="L62" s="208"/>
    </row>
    <row r="63" spans="1:20" x14ac:dyDescent="0.2">
      <c r="A63" s="172"/>
      <c r="B63" s="173"/>
      <c r="C63" s="173"/>
      <c r="D63" s="173"/>
      <c r="E63" s="174"/>
      <c r="F63" s="173"/>
      <c r="G63" s="173"/>
      <c r="H63" s="168"/>
      <c r="I63" s="168"/>
      <c r="J63" s="173"/>
      <c r="K63" s="173"/>
      <c r="L63" s="175"/>
    </row>
    <row r="64" spans="1:20" x14ac:dyDescent="0.2">
      <c r="A64" s="172"/>
      <c r="B64" s="173"/>
      <c r="C64" s="173"/>
      <c r="D64" s="173"/>
      <c r="E64" s="174"/>
      <c r="F64" s="173"/>
      <c r="G64" s="173"/>
      <c r="H64" s="168"/>
      <c r="I64" s="168"/>
      <c r="J64" s="173"/>
      <c r="K64" s="173"/>
      <c r="L64" s="175"/>
    </row>
    <row r="65" spans="1:12" x14ac:dyDescent="0.2">
      <c r="A65" s="209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1"/>
    </row>
    <row r="66" spans="1:12" x14ac:dyDescent="0.2">
      <c r="A66" s="209"/>
      <c r="B66" s="210"/>
      <c r="C66" s="210"/>
      <c r="D66" s="210"/>
      <c r="E66" s="210"/>
      <c r="F66" s="212"/>
      <c r="G66" s="212"/>
      <c r="H66" s="212"/>
      <c r="I66" s="212"/>
      <c r="J66" s="212"/>
      <c r="K66" s="212"/>
      <c r="L66" s="213"/>
    </row>
    <row r="67" spans="1:12" ht="13.5" thickBot="1" x14ac:dyDescent="0.25">
      <c r="A67" s="205"/>
      <c r="B67" s="206"/>
      <c r="C67" s="206"/>
      <c r="D67" s="206"/>
      <c r="E67" s="207" t="str">
        <f>G17</f>
        <v>САВИЦКИЙ К.Н. (ВК, г. НОВОСИБИРСК)</v>
      </c>
      <c r="F67" s="207"/>
      <c r="G67" s="207"/>
      <c r="H67" s="207" t="str">
        <f>G18</f>
        <v>СЛАБКОВСКАЯ В.Н. ( 1К, г. ОМСК)</v>
      </c>
      <c r="I67" s="207"/>
      <c r="J67" s="207" t="str">
        <f>G19</f>
        <v>ДОЦЕНКО С.А. (ВК, г. ОМСК)</v>
      </c>
      <c r="K67" s="207"/>
      <c r="L67" s="208"/>
    </row>
    <row r="68" spans="1:12" ht="13.5" thickTop="1" x14ac:dyDescent="0.2"/>
  </sheetData>
  <sortState xmlns:xlrd2="http://schemas.microsoft.com/office/spreadsheetml/2017/richdata2" ref="A23:U73">
    <sortCondition ref="A23:A73"/>
  </sortState>
  <mergeCells count="41"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A7:L7"/>
    <mergeCell ref="A1:L1"/>
    <mergeCell ref="A2:L2"/>
    <mergeCell ref="A4:L4"/>
    <mergeCell ref="A5:L5"/>
    <mergeCell ref="A6:L6"/>
    <mergeCell ref="A3:L3"/>
    <mergeCell ref="A51:F51"/>
    <mergeCell ref="G51:L51"/>
    <mergeCell ref="A61:D61"/>
    <mergeCell ref="E61:G61"/>
    <mergeCell ref="H61:I61"/>
    <mergeCell ref="J61:L61"/>
    <mergeCell ref="A67:D67"/>
    <mergeCell ref="E67:G67"/>
    <mergeCell ref="H67:I67"/>
    <mergeCell ref="J67:L67"/>
    <mergeCell ref="A62:E62"/>
    <mergeCell ref="F62:L62"/>
    <mergeCell ref="A65:E65"/>
    <mergeCell ref="F65:L65"/>
    <mergeCell ref="A66:E66"/>
    <mergeCell ref="F66:L66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73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Раиса Оганесян</cp:lastModifiedBy>
  <cp:lastPrinted>2021-04-27T09:33:46Z</cp:lastPrinted>
  <dcterms:created xsi:type="dcterms:W3CDTF">2021-04-24T14:29:38Z</dcterms:created>
  <dcterms:modified xsi:type="dcterms:W3CDTF">2022-05-25T16:39:06Z</dcterms:modified>
</cp:coreProperties>
</file>