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гонка'!$A$1:$L$62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94" l="1"/>
  <c r="J40" i="94"/>
  <c r="J39" i="94"/>
  <c r="J38" i="94"/>
  <c r="J37" i="94"/>
  <c r="J36" i="94"/>
  <c r="J35" i="94"/>
  <c r="J34" i="94"/>
  <c r="J33" i="94"/>
  <c r="J32" i="94"/>
  <c r="J31" i="94"/>
  <c r="J30" i="94"/>
  <c r="J29" i="94"/>
  <c r="I41" i="94"/>
  <c r="I40" i="94"/>
  <c r="I39" i="94"/>
  <c r="I38" i="94"/>
  <c r="I37" i="94"/>
  <c r="I36" i="94"/>
  <c r="I35" i="94"/>
  <c r="I34" i="94"/>
  <c r="I33" i="94"/>
  <c r="I32" i="94"/>
  <c r="I31" i="94"/>
  <c r="I30" i="94"/>
  <c r="I29" i="94"/>
  <c r="I24" i="94"/>
  <c r="I25" i="94" l="1"/>
  <c r="H49" i="94" l="1"/>
  <c r="J23" i="94" l="1"/>
  <c r="H51" i="94" l="1"/>
  <c r="J24" i="94"/>
  <c r="J26" i="94"/>
  <c r="J27" i="94"/>
  <c r="J28" i="94"/>
  <c r="J42" i="94"/>
  <c r="J43" i="94"/>
  <c r="J25" i="94"/>
  <c r="I62" i="94" l="1"/>
  <c r="E62" i="94"/>
  <c r="L52" i="94"/>
  <c r="L51" i="94"/>
  <c r="L50" i="94"/>
  <c r="L49" i="94"/>
  <c r="L48" i="94"/>
  <c r="L47" i="94"/>
  <c r="L46" i="94"/>
  <c r="H53" i="94"/>
  <c r="H52" i="94"/>
  <c r="H50" i="94"/>
  <c r="H48" i="94" l="1"/>
  <c r="H47" i="94" s="1"/>
  <c r="I26" i="94"/>
  <c r="I27" i="94"/>
  <c r="I28" i="94"/>
</calcChain>
</file>

<file path=xl/sharedStrings.xml><?xml version="1.0" encoding="utf-8"?>
<sst xmlns="http://schemas.openxmlformats.org/spreadsheetml/2006/main" count="161" uniqueCount="115">
  <si>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</si>
  <si>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</si>
  <si>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</si>
  <si>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</si>
  <si>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</si>
  <si>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</si>
  <si>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</si>
  <si>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</si>
  <si>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</si>
  <si>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</si>
  <si>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</si>
  <si>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</si>
  <si>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</si>
  <si>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</si>
  <si>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</si>
  <si>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</si>
  <si>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</si>
  <si>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</si>
  <si>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</si>
  <si>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</si>
  <si>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</si>
  <si>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</si>
  <si>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</si>
  <si>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</si>
  <si>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</si>
  <si>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</si>
  <si>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</si>
  <si>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</si>
  <si>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</si>
  <si>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</si>
  <si>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</si>
  <si>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</si>
  <si>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</si>
  <si>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</si>
  <si>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</si>
  <si>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</si>
  <si>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</si>
  <si>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</si>
  <si>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</si>
  <si>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</si>
  <si>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/>
  </si>
  <si>
    <t>ВСЕРОССИЙСКИЕ СОРЕВНОВАНИЯ</t>
  </si>
  <si>
    <t>2 СР</t>
  </si>
  <si>
    <t>3 СР</t>
  </si>
  <si>
    <t>Лимит времени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</si>
  <si>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</si>
  <si>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</si>
  <si>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Влажность: 54%</t>
  </si>
  <si>
    <t>Министерство физической культуры и спорта Кузбасса</t>
  </si>
  <si>
    <t>Федерация велосипедного спорта Кемеровской области</t>
  </si>
  <si>
    <t>шоссе - групповая гонка</t>
  </si>
  <si>
    <t>МЕСТО ПРОВЕДЕНИЯ: г. Кемерово</t>
  </si>
  <si>
    <t>ДАТА ПРОВЕДЕНИЯ: 21 августа 2021 года</t>
  </si>
  <si>
    <t>НАЧАЛО ГОНКИ: 11ч 30м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</si>
  <si>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00м</t>
    </r>
  </si>
  <si>
    <t>№ ВРВС: 0080601611Я</t>
  </si>
  <si>
    <t>№ ЕКП 2021: 43495</t>
  </si>
  <si>
    <t>НАЗВАНИЕ ТРАССЫ / РЕГ. НОМЕР: 5-ый км Леснополянского</t>
  </si>
  <si>
    <t>Республика Хакасия</t>
  </si>
  <si>
    <t>Новосибирская область</t>
  </si>
  <si>
    <t>ЛЫСАК А.Н. (1к., Кемерово)</t>
  </si>
  <si>
    <t>ПАВЛОВ В.В. (1к., Кемерово)</t>
  </si>
  <si>
    <t>СТЕПАНОВА С.Н. (ВК., г. Кемерово)</t>
  </si>
  <si>
    <t>Температура: +13+16</t>
  </si>
  <si>
    <t>Осадки: без осадков</t>
  </si>
  <si>
    <t>Ветер: 3,5 м/с (с/з)</t>
  </si>
  <si>
    <t>1 сп.юн.р.</t>
  </si>
  <si>
    <t>Кемеровская область</t>
  </si>
  <si>
    <t>Юноши 15-16 лет</t>
  </si>
  <si>
    <t>ПУРЫГИН Максим</t>
  </si>
  <si>
    <t>17.06.2005</t>
  </si>
  <si>
    <t>Омская область</t>
  </si>
  <si>
    <t>КОЗУБЕНКО Алексей</t>
  </si>
  <si>
    <t>12.01.2005</t>
  </si>
  <si>
    <t>КУЗЬМЕНКО Николай</t>
  </si>
  <si>
    <t>23.11.2005</t>
  </si>
  <si>
    <t>ПРИДАТЧЕНКО Егор</t>
  </si>
  <si>
    <t>25.08.2006</t>
  </si>
  <si>
    <t>МАЛЬЦЕВ Александр</t>
  </si>
  <si>
    <t>17.09.2006</t>
  </si>
  <si>
    <t>ШКРЯБИН Арсен</t>
  </si>
  <si>
    <t>18.12.2006</t>
  </si>
  <si>
    <t>ГОЛОВИН Егор</t>
  </si>
  <si>
    <t>13.01.2006</t>
  </si>
  <si>
    <t>ДАНИЛЕНКО Александр</t>
  </si>
  <si>
    <t>02.03.2006</t>
  </si>
  <si>
    <t>КАЗАК Максим</t>
  </si>
  <si>
    <t>10.01.2006</t>
  </si>
  <si>
    <t>ДОЛИНИН Антон</t>
  </si>
  <si>
    <t>22.11.2006</t>
  </si>
  <si>
    <t>ПУХОРЕВ Алексей</t>
  </si>
  <si>
    <t>04.05.2006</t>
  </si>
  <si>
    <t>АНДРИЕНКО Тимофей</t>
  </si>
  <si>
    <t>КАРЧЕВСКИЙ Илья</t>
  </si>
  <si>
    <t>16.01.2006</t>
  </si>
  <si>
    <t>ЧЕРЕМИЧКИН Михаил</t>
  </si>
  <si>
    <t>28.01.2005</t>
  </si>
  <si>
    <t>ЧЕРНОРУЦКИЙ Олег</t>
  </si>
  <si>
    <t>14.12.2005</t>
  </si>
  <si>
    <t>САФРОНОВ Александр</t>
  </si>
  <si>
    <t>24.11.2006</t>
  </si>
  <si>
    <t>СОЛОВЬЕВ Александр</t>
  </si>
  <si>
    <t>02.03.2005</t>
  </si>
  <si>
    <t>МИХАЙЛОВ Кирилл</t>
  </si>
  <si>
    <t>18.12.2005</t>
  </si>
  <si>
    <t>КНЯЗЕВ Кирилл</t>
  </si>
  <si>
    <t>29.10.2006</t>
  </si>
  <si>
    <t>НФ</t>
  </si>
  <si>
    <t>ГРИГОРЬЕВ Александр</t>
  </si>
  <si>
    <t>15.04.2005</t>
  </si>
  <si>
    <t>Красноярский край</t>
  </si>
  <si>
    <t>НС</t>
  </si>
  <si>
    <t>ВЕРХОВЫХ Владислав</t>
  </si>
  <si>
    <t>20.04.2006</t>
  </si>
  <si>
    <t>10,0 км 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</si>
</sst>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"/>
    <numFmt numFmtId="165" formatCode="dd/mm/yyyy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</cellStyleXfs>
  <cellXfs count="148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/>
    <xf numFmtId="0" fontId="5" fillId="0" borderId="6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2" borderId="2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top"/>
    </xf>
    <xf numFmtId="2" fontId="5" fillId="0" borderId="4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Стартовый протокол Смирнов_20101106_Results" xfId="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19839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2</xdr:col>
      <xdr:colOff>872047</xdr:colOff>
      <xdr:row>3</xdr:row>
      <xdr:rowOff>19050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oneCellAnchor>
    <xdr:from>
      <xdr:col>10</xdr:col>
      <xdr:colOff>642846</xdr:colOff>
      <xdr:row>0</xdr:row>
      <xdr:rowOff>71436</xdr:rowOff>
    </xdr:from>
    <xdr:ext cx="1448010" cy="583407"/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86784" y="71436"/>
          <a:ext cx="1448010" cy="583407"/>
        </a:xfrm>
        <a:prstGeom prst="rect">
          <a:avLst/>
        </a:prstGeom>
      </xdr:spPr>
    </xdr:pic>
    <xdr:clientData/>
  </xdr:oneCellAnchor>
  <xdr:oneCellAnchor>
    <xdr:from>
      <xdr:col>6</xdr:col>
      <xdr:colOff>176892</xdr:colOff>
      <xdr:row>55</xdr:row>
      <xdr:rowOff>68036</xdr:rowOff>
    </xdr:from>
    <xdr:ext cx="1069560" cy="585000"/>
    <xdr:pic>
      <xdr:nvPicPr>
        <xdr:cNvPr id="5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07428" y="10708822"/>
          <a:ext cx="1069560" cy="585000"/>
        </a:xfrm>
        <a:prstGeom prst="rect">
          <a:avLst/>
        </a:prstGeom>
      </xdr:spPr>
    </xdr:pic>
    <xdr:clientData/>
  </xdr:oneCellAnchor>
  <xdr:oneCellAnchor>
    <xdr:from>
      <xdr:col>9</xdr:col>
      <xdr:colOff>435429</xdr:colOff>
      <xdr:row>55</xdr:row>
      <xdr:rowOff>95250</xdr:rowOff>
    </xdr:from>
    <xdr:ext cx="1069560" cy="585000"/>
    <xdr:pic>
      <xdr:nvPicPr>
        <xdr:cNvPr id="8" name="Picture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71858" y="10736036"/>
          <a:ext cx="1069560" cy="585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Q71"/>
  <sheetViews>
    <sheetView tabSelected="1" view="pageBreakPreview" topLeftCell="A14" zoomScale="70" zoomScaleNormal="100" zoomScaleSheetLayoutView="70" workbookViewId="0">
      <selection activeCell="H42" sqref="H42"/>
    </sheetView>
  </sheetViews>
  <sheetFormatPr defaultColWidth="9.140625" defaultRowHeight="12.75" x14ac:dyDescent="0.2"/>
  <cols>
    <col min="1" max="1" width="7" style="1" customWidth="1"/>
    <col min="2" max="2" width="8.28515625" style="13" customWidth="1"/>
    <col min="3" max="3" width="14.42578125" style="13" customWidth="1"/>
    <col min="4" max="4" width="21.85546875" style="1" customWidth="1"/>
    <col min="5" max="5" width="11.7109375" style="1" customWidth="1"/>
    <col min="6" max="6" width="9.140625" style="1" customWidth="1"/>
    <col min="7" max="7" width="29.85546875" style="1" customWidth="1"/>
    <col min="8" max="8" width="11.42578125" style="1" customWidth="1"/>
    <col min="9" max="9" width="12.85546875" style="1" customWidth="1"/>
    <col min="10" max="10" width="11.7109375" style="41" customWidth="1"/>
    <col min="11" max="11" width="13.28515625" style="1" customWidth="1"/>
    <col min="12" max="12" width="13.85546875" style="1" customWidth="1"/>
    <col min="13" max="16384" width="9.140625" style="1"/>
  </cols>
  <sheetData>
    <row r="1" spans="1:17" ht="17.25" customHeight="1" x14ac:dyDescent="0.2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7" ht="17.25" customHeight="1" x14ac:dyDescent="0.2">
      <c r="A2" s="112" t="s">
        <v>48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7" ht="17.25" customHeight="1" x14ac:dyDescent="0.2">
      <c r="A3" s="112" t="s">
        <v>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7" ht="17.25" customHeight="1" x14ac:dyDescent="0.2">
      <c r="A4" s="112" t="s">
        <v>49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7" ht="6" customHeight="1" x14ac:dyDescent="0.2">
      <c r="A5" s="113" t="s">
        <v>40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O5" s="22"/>
    </row>
    <row r="6" spans="1:17" s="2" customFormat="1" ht="23.25" customHeight="1" x14ac:dyDescent="0.2">
      <c r="A6" s="100" t="s">
        <v>41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Q6" s="22"/>
    </row>
    <row r="7" spans="1:17" s="2" customFormat="1" ht="18" customHeight="1" x14ac:dyDescent="0.2">
      <c r="A7" s="101" t="s">
        <v>17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7" s="2" customFormat="1" ht="7.5" customHeight="1" thickBot="1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7" ht="19.5" customHeight="1" thickTop="1" x14ac:dyDescent="0.2">
      <c r="A9" s="102" t="s">
        <v>22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4"/>
    </row>
    <row r="10" spans="1:17" ht="18" customHeight="1" x14ac:dyDescent="0.2">
      <c r="A10" s="109" t="s">
        <v>50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1"/>
    </row>
    <row r="11" spans="1:17" ht="19.5" customHeight="1" x14ac:dyDescent="0.2">
      <c r="A11" s="109" t="s">
        <v>68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1"/>
    </row>
    <row r="12" spans="1:17" ht="5.25" customHeight="1" x14ac:dyDescent="0.2">
      <c r="A12" s="106" t="s">
        <v>40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8"/>
    </row>
    <row r="13" spans="1:17" ht="15.75" x14ac:dyDescent="0.2">
      <c r="A13" s="96" t="s">
        <v>51</v>
      </c>
      <c r="B13" s="97"/>
      <c r="C13" s="97"/>
      <c r="D13" s="97"/>
      <c r="E13" s="5"/>
      <c r="F13" s="5"/>
      <c r="G13" s="52" t="s">
        <v>53</v>
      </c>
      <c r="H13" s="5"/>
      <c r="I13" s="5"/>
      <c r="J13" s="36"/>
      <c r="K13" s="26"/>
      <c r="L13" s="27" t="s">
        <v>55</v>
      </c>
    </row>
    <row r="14" spans="1:17" ht="15.75" x14ac:dyDescent="0.2">
      <c r="A14" s="98" t="s">
        <v>52</v>
      </c>
      <c r="B14" s="99"/>
      <c r="C14" s="99"/>
      <c r="D14" s="99"/>
      <c r="E14" s="6"/>
      <c r="F14" s="6"/>
      <c r="G14" s="53" t="s">
        <v>54</v>
      </c>
      <c r="H14" s="6"/>
      <c r="I14" s="6"/>
      <c r="J14" s="37"/>
      <c r="K14" s="28"/>
      <c r="L14" s="50" t="s">
        <v>56</v>
      </c>
    </row>
    <row r="15" spans="1:17" ht="15" x14ac:dyDescent="0.2">
      <c r="A15" s="127" t="s">
        <v>10</v>
      </c>
      <c r="B15" s="115"/>
      <c r="C15" s="115"/>
      <c r="D15" s="115"/>
      <c r="E15" s="115"/>
      <c r="F15" s="115"/>
      <c r="G15" s="128"/>
      <c r="H15" s="114" t="s">
        <v>1</v>
      </c>
      <c r="I15" s="115"/>
      <c r="J15" s="115"/>
      <c r="K15" s="115"/>
      <c r="L15" s="116"/>
    </row>
    <row r="16" spans="1:17" ht="15" x14ac:dyDescent="0.2">
      <c r="A16" s="18" t="s">
        <v>18</v>
      </c>
      <c r="B16" s="14"/>
      <c r="C16" s="14"/>
      <c r="D16" s="10"/>
      <c r="E16" s="11"/>
      <c r="F16" s="10"/>
      <c r="G16" s="12" t="s">
        <v>40</v>
      </c>
      <c r="H16" s="131" t="s">
        <v>57</v>
      </c>
      <c r="I16" s="132"/>
      <c r="J16" s="132"/>
      <c r="K16" s="132"/>
      <c r="L16" s="133"/>
    </row>
    <row r="17" spans="1:12" ht="15" x14ac:dyDescent="0.2">
      <c r="A17" s="18" t="s">
        <v>19</v>
      </c>
      <c r="B17" s="14"/>
      <c r="C17" s="14"/>
      <c r="D17" s="9"/>
      <c r="E17" s="11"/>
      <c r="F17" s="10"/>
      <c r="G17" s="12" t="s">
        <v>60</v>
      </c>
      <c r="H17" s="131" t="s">
        <v>45</v>
      </c>
      <c r="I17" s="132"/>
      <c r="J17" s="132"/>
      <c r="K17" s="132"/>
      <c r="L17" s="133"/>
    </row>
    <row r="18" spans="1:12" ht="15" x14ac:dyDescent="0.2">
      <c r="A18" s="18" t="s">
        <v>20</v>
      </c>
      <c r="B18" s="14"/>
      <c r="C18" s="14"/>
      <c r="D18" s="9"/>
      <c r="E18" s="11"/>
      <c r="F18" s="10"/>
      <c r="G18" s="12" t="s">
        <v>61</v>
      </c>
      <c r="H18" s="131" t="s">
        <v>46</v>
      </c>
      <c r="I18" s="132"/>
      <c r="J18" s="132"/>
      <c r="K18" s="132"/>
      <c r="L18" s="133"/>
    </row>
    <row r="19" spans="1:12" ht="16.5" thickBot="1" x14ac:dyDescent="0.25">
      <c r="A19" s="18" t="s">
        <v>16</v>
      </c>
      <c r="B19" s="15"/>
      <c r="C19" s="15"/>
      <c r="D19" s="8"/>
      <c r="E19" s="8"/>
      <c r="F19" s="8"/>
      <c r="G19" s="12" t="s">
        <v>62</v>
      </c>
      <c r="H19" s="32" t="s">
        <v>38</v>
      </c>
      <c r="I19" s="7"/>
      <c r="J19" s="38"/>
      <c r="K19" s="49">
        <v>40</v>
      </c>
      <c r="L19" s="19" t="s">
        <v>114</v>
      </c>
    </row>
    <row r="20" spans="1:12" ht="6" customHeight="1" thickTop="1" thickBot="1" x14ac:dyDescent="0.25">
      <c r="A20" s="24"/>
      <c r="B20" s="21"/>
      <c r="C20" s="21"/>
      <c r="D20" s="20"/>
      <c r="E20" s="20"/>
      <c r="F20" s="20"/>
      <c r="G20" s="20"/>
      <c r="H20" s="20"/>
      <c r="I20" s="20"/>
      <c r="J20" s="39"/>
      <c r="K20" s="20"/>
      <c r="L20" s="25"/>
    </row>
    <row r="21" spans="1:12" s="3" customFormat="1" ht="21" customHeight="1" thickTop="1" x14ac:dyDescent="0.2">
      <c r="A21" s="146" t="s">
        <v>7</v>
      </c>
      <c r="B21" s="117" t="s">
        <v>13</v>
      </c>
      <c r="C21" s="117" t="s">
        <v>37</v>
      </c>
      <c r="D21" s="117" t="s">
        <v>2</v>
      </c>
      <c r="E21" s="117" t="s">
        <v>36</v>
      </c>
      <c r="F21" s="117" t="s">
        <v>9</v>
      </c>
      <c r="G21" s="117" t="s">
        <v>14</v>
      </c>
      <c r="H21" s="117" t="s">
        <v>8</v>
      </c>
      <c r="I21" s="117" t="s">
        <v>26</v>
      </c>
      <c r="J21" s="134" t="s">
        <v>23</v>
      </c>
      <c r="K21" s="129" t="s">
        <v>25</v>
      </c>
      <c r="L21" s="125" t="s">
        <v>15</v>
      </c>
    </row>
    <row r="22" spans="1:12" s="3" customFormat="1" ht="13.5" customHeight="1" x14ac:dyDescent="0.2">
      <c r="A22" s="147"/>
      <c r="B22" s="118"/>
      <c r="C22" s="118"/>
      <c r="D22" s="118"/>
      <c r="E22" s="118"/>
      <c r="F22" s="118"/>
      <c r="G22" s="118"/>
      <c r="H22" s="118"/>
      <c r="I22" s="118"/>
      <c r="J22" s="135"/>
      <c r="K22" s="130"/>
      <c r="L22" s="126"/>
    </row>
    <row r="23" spans="1:12" s="4" customFormat="1" ht="17.25" customHeight="1" x14ac:dyDescent="0.2">
      <c r="A23" s="64">
        <v>1</v>
      </c>
      <c r="B23" s="66">
        <v>39</v>
      </c>
      <c r="C23" s="66">
        <v>10081650136</v>
      </c>
      <c r="D23" s="86" t="s">
        <v>69</v>
      </c>
      <c r="E23" s="92" t="s">
        <v>70</v>
      </c>
      <c r="F23" s="66" t="s">
        <v>33</v>
      </c>
      <c r="G23" s="87" t="s">
        <v>71</v>
      </c>
      <c r="H23" s="67">
        <v>4.7615740740740743E-2</v>
      </c>
      <c r="I23" s="91"/>
      <c r="J23" s="77">
        <f>IFERROR($K$19*3600/(HOUR(H23)*3600+MINUTE(H23)*60+SECOND(H23)),"")</f>
        <v>35.002430724355861</v>
      </c>
      <c r="K23" s="66" t="s">
        <v>33</v>
      </c>
      <c r="L23" s="68"/>
    </row>
    <row r="24" spans="1:12" s="4" customFormat="1" ht="17.25" customHeight="1" x14ac:dyDescent="0.2">
      <c r="A24" s="64">
        <v>2</v>
      </c>
      <c r="B24" s="65">
        <v>35</v>
      </c>
      <c r="C24" s="65">
        <v>10091962953</v>
      </c>
      <c r="D24" s="86" t="s">
        <v>72</v>
      </c>
      <c r="E24" s="92" t="s">
        <v>73</v>
      </c>
      <c r="F24" s="66" t="s">
        <v>33</v>
      </c>
      <c r="G24" s="66" t="s">
        <v>71</v>
      </c>
      <c r="H24" s="67">
        <v>4.7662037037037037E-2</v>
      </c>
      <c r="I24" s="67">
        <f>H24-$H$23</f>
        <v>4.6296296296294281E-5</v>
      </c>
      <c r="J24" s="77">
        <f>IFERROR($K$19*3600/(HOUR(H24)*3600+MINUTE(H24)*60+SECOND(H24)),"")</f>
        <v>34.968431277319084</v>
      </c>
      <c r="K24" s="66" t="s">
        <v>33</v>
      </c>
      <c r="L24" s="68"/>
    </row>
    <row r="25" spans="1:12" s="4" customFormat="1" ht="17.25" customHeight="1" x14ac:dyDescent="0.2">
      <c r="A25" s="64">
        <v>3</v>
      </c>
      <c r="B25" s="65">
        <v>37</v>
      </c>
      <c r="C25" s="65">
        <v>10091972047</v>
      </c>
      <c r="D25" s="86" t="s">
        <v>74</v>
      </c>
      <c r="E25" s="92" t="s">
        <v>75</v>
      </c>
      <c r="F25" s="66" t="s">
        <v>33</v>
      </c>
      <c r="G25" s="66" t="s">
        <v>71</v>
      </c>
      <c r="H25" s="67">
        <v>4.7696759259259258E-2</v>
      </c>
      <c r="I25" s="67">
        <f>H25-$H$23</f>
        <v>8.1018518518514993E-5</v>
      </c>
      <c r="J25" s="77">
        <f t="shared" ref="J25:J43" si="0">IFERROR($K$19*3600/(HOUR(H25)*3600+MINUTE(H25)*60+SECOND(H25)),"")</f>
        <v>34.94297500606649</v>
      </c>
      <c r="K25" s="69" t="s">
        <v>33</v>
      </c>
      <c r="L25" s="68"/>
    </row>
    <row r="26" spans="1:12" s="4" customFormat="1" ht="17.25" customHeight="1" x14ac:dyDescent="0.2">
      <c r="A26" s="64">
        <v>4</v>
      </c>
      <c r="B26" s="65">
        <v>95</v>
      </c>
      <c r="C26" s="65">
        <v>10084268530</v>
      </c>
      <c r="D26" s="86" t="s">
        <v>76</v>
      </c>
      <c r="E26" s="92" t="s">
        <v>77</v>
      </c>
      <c r="F26" s="66" t="s">
        <v>33</v>
      </c>
      <c r="G26" s="66" t="s">
        <v>71</v>
      </c>
      <c r="H26" s="67">
        <v>4.7719907407407412E-2</v>
      </c>
      <c r="I26" s="67">
        <f t="shared" ref="I26:I28" si="1">H26-$H$23</f>
        <v>1.0416666666666907E-4</v>
      </c>
      <c r="J26" s="77">
        <f t="shared" si="0"/>
        <v>34.926024739267525</v>
      </c>
      <c r="K26" s="69" t="s">
        <v>33</v>
      </c>
      <c r="L26" s="68"/>
    </row>
    <row r="27" spans="1:12" s="4" customFormat="1" ht="17.25" customHeight="1" x14ac:dyDescent="0.2">
      <c r="A27" s="64">
        <v>5</v>
      </c>
      <c r="B27" s="65">
        <v>33</v>
      </c>
      <c r="C27" s="66">
        <v>10104442611</v>
      </c>
      <c r="D27" s="86" t="s">
        <v>78</v>
      </c>
      <c r="E27" s="92" t="s">
        <v>79</v>
      </c>
      <c r="F27" s="65" t="s">
        <v>43</v>
      </c>
      <c r="G27" s="66" t="s">
        <v>71</v>
      </c>
      <c r="H27" s="67">
        <v>4.7731481481481486E-2</v>
      </c>
      <c r="I27" s="67">
        <f t="shared" si="1"/>
        <v>1.1574074074074264E-4</v>
      </c>
      <c r="J27" s="77">
        <f t="shared" si="0"/>
        <v>34.917555771096026</v>
      </c>
      <c r="K27" s="69" t="s">
        <v>33</v>
      </c>
      <c r="L27" s="68"/>
    </row>
    <row r="28" spans="1:12" s="4" customFormat="1" ht="17.25" customHeight="1" x14ac:dyDescent="0.2">
      <c r="A28" s="64">
        <v>6</v>
      </c>
      <c r="B28" s="65">
        <v>40</v>
      </c>
      <c r="C28" s="65">
        <v>10084385132</v>
      </c>
      <c r="D28" s="86" t="s">
        <v>80</v>
      </c>
      <c r="E28" s="92" t="s">
        <v>81</v>
      </c>
      <c r="F28" s="66" t="s">
        <v>42</v>
      </c>
      <c r="G28" s="66" t="s">
        <v>71</v>
      </c>
      <c r="H28" s="67">
        <v>4.8101851851851847E-2</v>
      </c>
      <c r="I28" s="67">
        <f t="shared" si="1"/>
        <v>4.8611111111110383E-4</v>
      </c>
      <c r="J28" s="77">
        <f t="shared" si="0"/>
        <v>34.648700673724733</v>
      </c>
      <c r="K28" s="66" t="s">
        <v>33</v>
      </c>
      <c r="L28" s="68"/>
    </row>
    <row r="29" spans="1:12" s="4" customFormat="1" ht="17.25" customHeight="1" x14ac:dyDescent="0.2">
      <c r="A29" s="64">
        <v>7</v>
      </c>
      <c r="B29" s="65">
        <v>93</v>
      </c>
      <c r="C29" s="65">
        <v>10116255591</v>
      </c>
      <c r="D29" s="86" t="s">
        <v>82</v>
      </c>
      <c r="E29" s="92" t="s">
        <v>83</v>
      </c>
      <c r="F29" s="66" t="s">
        <v>39</v>
      </c>
      <c r="G29" s="66" t="s">
        <v>67</v>
      </c>
      <c r="H29" s="67">
        <v>4.854166666666667E-2</v>
      </c>
      <c r="I29" s="67">
        <f>H29-$H$23</f>
        <v>9.2592592592592726E-4</v>
      </c>
      <c r="J29" s="77">
        <f>IFERROR($K$19*3600/(HOUR(H29)*3600+MINUTE(H29)*60+SECOND(H29)),"")</f>
        <v>34.334763948497852</v>
      </c>
      <c r="K29" s="66" t="s">
        <v>33</v>
      </c>
      <c r="L29" s="68"/>
    </row>
    <row r="30" spans="1:12" s="4" customFormat="1" ht="17.25" customHeight="1" x14ac:dyDescent="0.2">
      <c r="A30" s="64">
        <v>8</v>
      </c>
      <c r="B30" s="65">
        <v>19</v>
      </c>
      <c r="C30" s="65">
        <v>10103716020</v>
      </c>
      <c r="D30" s="86" t="s">
        <v>84</v>
      </c>
      <c r="E30" s="92" t="s">
        <v>85</v>
      </c>
      <c r="F30" s="66" t="s">
        <v>42</v>
      </c>
      <c r="G30" s="66" t="s">
        <v>59</v>
      </c>
      <c r="H30" s="67">
        <v>4.8726851851851855E-2</v>
      </c>
      <c r="I30" s="67">
        <f t="shared" ref="I30:I41" si="2">H30-$H$23</f>
        <v>1.1111111111111113E-3</v>
      </c>
      <c r="J30" s="77">
        <f t="shared" ref="J30:J41" si="3">IFERROR($K$19*3600/(HOUR(H30)*3600+MINUTE(H30)*60+SECOND(H30)),"")</f>
        <v>34.204275534441805</v>
      </c>
      <c r="K30" s="66"/>
      <c r="L30" s="68"/>
    </row>
    <row r="31" spans="1:12" s="4" customFormat="1" ht="17.25" customHeight="1" x14ac:dyDescent="0.2">
      <c r="A31" s="64">
        <v>9</v>
      </c>
      <c r="B31" s="65">
        <v>36</v>
      </c>
      <c r="C31" s="65">
        <v>10093603061</v>
      </c>
      <c r="D31" s="86" t="s">
        <v>86</v>
      </c>
      <c r="E31" s="92" t="s">
        <v>87</v>
      </c>
      <c r="F31" s="66" t="s">
        <v>43</v>
      </c>
      <c r="G31" s="66" t="s">
        <v>71</v>
      </c>
      <c r="H31" s="67">
        <v>5.1504629629629629E-2</v>
      </c>
      <c r="I31" s="67">
        <f t="shared" si="2"/>
        <v>3.8888888888888862E-3</v>
      </c>
      <c r="J31" s="77">
        <f t="shared" si="3"/>
        <v>32.359550561797754</v>
      </c>
      <c r="K31" s="66"/>
      <c r="L31" s="68"/>
    </row>
    <row r="32" spans="1:12" s="4" customFormat="1" ht="17.25" customHeight="1" x14ac:dyDescent="0.2">
      <c r="A32" s="64">
        <v>10</v>
      </c>
      <c r="B32" s="65">
        <v>16</v>
      </c>
      <c r="C32" s="65">
        <v>10114701773</v>
      </c>
      <c r="D32" s="86" t="s">
        <v>88</v>
      </c>
      <c r="E32" s="92" t="s">
        <v>89</v>
      </c>
      <c r="F32" s="66" t="s">
        <v>39</v>
      </c>
      <c r="G32" s="66" t="s">
        <v>58</v>
      </c>
      <c r="H32" s="67">
        <v>5.1574074074074078E-2</v>
      </c>
      <c r="I32" s="67">
        <f t="shared" si="2"/>
        <v>3.9583333333333345E-3</v>
      </c>
      <c r="J32" s="77">
        <f t="shared" si="3"/>
        <v>32.315978456014363</v>
      </c>
      <c r="K32" s="66"/>
      <c r="L32" s="68"/>
    </row>
    <row r="33" spans="1:12" s="4" customFormat="1" ht="17.25" customHeight="1" x14ac:dyDescent="0.2">
      <c r="A33" s="64">
        <v>11</v>
      </c>
      <c r="B33" s="65">
        <v>2</v>
      </c>
      <c r="C33" s="65"/>
      <c r="D33" s="86" t="s">
        <v>90</v>
      </c>
      <c r="E33" s="92" t="s">
        <v>91</v>
      </c>
      <c r="F33" s="66" t="s">
        <v>42</v>
      </c>
      <c r="G33" s="66" t="s">
        <v>67</v>
      </c>
      <c r="H33" s="67">
        <v>5.1631944444444446E-2</v>
      </c>
      <c r="I33" s="67">
        <f t="shared" si="2"/>
        <v>4.0162037037037024E-3</v>
      </c>
      <c r="J33" s="77">
        <f t="shared" si="3"/>
        <v>32.279757901815735</v>
      </c>
      <c r="K33" s="66"/>
      <c r="L33" s="68"/>
    </row>
    <row r="34" spans="1:12" s="4" customFormat="1" ht="17.25" customHeight="1" x14ac:dyDescent="0.2">
      <c r="A34" s="64">
        <v>12</v>
      </c>
      <c r="B34" s="65">
        <v>63</v>
      </c>
      <c r="C34" s="65">
        <v>10104018942</v>
      </c>
      <c r="D34" s="86" t="s">
        <v>92</v>
      </c>
      <c r="E34" s="92" t="s">
        <v>89</v>
      </c>
      <c r="F34" s="66" t="s">
        <v>42</v>
      </c>
      <c r="G34" s="66" t="s">
        <v>67</v>
      </c>
      <c r="H34" s="67">
        <v>5.1643518518518526E-2</v>
      </c>
      <c r="I34" s="67">
        <f t="shared" si="2"/>
        <v>4.0277777777777829E-3</v>
      </c>
      <c r="J34" s="77">
        <f t="shared" si="3"/>
        <v>32.27252353204841</v>
      </c>
      <c r="K34" s="66"/>
      <c r="L34" s="68"/>
    </row>
    <row r="35" spans="1:12" s="4" customFormat="1" ht="17.25" customHeight="1" x14ac:dyDescent="0.2">
      <c r="A35" s="64">
        <v>13</v>
      </c>
      <c r="B35" s="65">
        <v>73</v>
      </c>
      <c r="C35" s="65"/>
      <c r="D35" s="86" t="s">
        <v>93</v>
      </c>
      <c r="E35" s="92" t="s">
        <v>94</v>
      </c>
      <c r="F35" s="66" t="s">
        <v>43</v>
      </c>
      <c r="G35" s="66" t="s">
        <v>67</v>
      </c>
      <c r="H35" s="67">
        <v>5.1712962962962961E-2</v>
      </c>
      <c r="I35" s="67">
        <f t="shared" si="2"/>
        <v>4.0972222222222174E-3</v>
      </c>
      <c r="J35" s="77">
        <f t="shared" si="3"/>
        <v>32.229185317815578</v>
      </c>
      <c r="K35" s="66"/>
      <c r="L35" s="68"/>
    </row>
    <row r="36" spans="1:12" s="4" customFormat="1" ht="17.25" customHeight="1" x14ac:dyDescent="0.2">
      <c r="A36" s="64">
        <v>14</v>
      </c>
      <c r="B36" s="65">
        <v>53</v>
      </c>
      <c r="C36" s="65">
        <v>10092735823</v>
      </c>
      <c r="D36" s="86" t="s">
        <v>95</v>
      </c>
      <c r="E36" s="92" t="s">
        <v>96</v>
      </c>
      <c r="F36" s="66" t="s">
        <v>42</v>
      </c>
      <c r="G36" s="66" t="s">
        <v>67</v>
      </c>
      <c r="H36" s="67">
        <v>5.1747685185185188E-2</v>
      </c>
      <c r="I36" s="67">
        <f t="shared" si="2"/>
        <v>4.131944444444445E-3</v>
      </c>
      <c r="J36" s="77">
        <f t="shared" si="3"/>
        <v>32.207559830015654</v>
      </c>
      <c r="K36" s="66"/>
      <c r="L36" s="68"/>
    </row>
    <row r="37" spans="1:12" s="4" customFormat="1" ht="17.25" customHeight="1" x14ac:dyDescent="0.2">
      <c r="A37" s="64">
        <v>15</v>
      </c>
      <c r="B37" s="65">
        <v>48</v>
      </c>
      <c r="C37" s="65">
        <v>10116168901</v>
      </c>
      <c r="D37" s="86" t="s">
        <v>97</v>
      </c>
      <c r="E37" s="92" t="s">
        <v>98</v>
      </c>
      <c r="F37" s="66" t="s">
        <v>43</v>
      </c>
      <c r="G37" s="66" t="s">
        <v>67</v>
      </c>
      <c r="H37" s="67">
        <v>5.1817129629629623E-2</v>
      </c>
      <c r="I37" s="67">
        <f t="shared" si="2"/>
        <v>4.2013888888888795E-3</v>
      </c>
      <c r="J37" s="77">
        <f t="shared" si="3"/>
        <v>32.164395800759436</v>
      </c>
      <c r="K37" s="66"/>
      <c r="L37" s="68"/>
    </row>
    <row r="38" spans="1:12" s="4" customFormat="1" ht="17.25" customHeight="1" x14ac:dyDescent="0.2">
      <c r="A38" s="64">
        <v>16</v>
      </c>
      <c r="B38" s="65">
        <v>55</v>
      </c>
      <c r="C38" s="65"/>
      <c r="D38" s="86" t="s">
        <v>99</v>
      </c>
      <c r="E38" s="92" t="s">
        <v>100</v>
      </c>
      <c r="F38" s="66" t="s">
        <v>43</v>
      </c>
      <c r="G38" s="66" t="s">
        <v>67</v>
      </c>
      <c r="H38" s="67">
        <v>6.2152777777777779E-2</v>
      </c>
      <c r="I38" s="67">
        <f t="shared" si="2"/>
        <v>1.4537037037037036E-2</v>
      </c>
      <c r="J38" s="77">
        <f t="shared" si="3"/>
        <v>26.815642458100559</v>
      </c>
      <c r="K38" s="66"/>
      <c r="L38" s="68"/>
    </row>
    <row r="39" spans="1:12" s="4" customFormat="1" ht="17.25" customHeight="1" x14ac:dyDescent="0.2">
      <c r="A39" s="64">
        <v>17</v>
      </c>
      <c r="B39" s="65">
        <v>80</v>
      </c>
      <c r="C39" s="65"/>
      <c r="D39" s="86" t="s">
        <v>101</v>
      </c>
      <c r="E39" s="92" t="s">
        <v>102</v>
      </c>
      <c r="F39" s="66" t="s">
        <v>66</v>
      </c>
      <c r="G39" s="66" t="s">
        <v>67</v>
      </c>
      <c r="H39" s="67">
        <v>6.4641203703703701E-2</v>
      </c>
      <c r="I39" s="67">
        <f t="shared" si="2"/>
        <v>1.7025462962962958E-2</v>
      </c>
      <c r="J39" s="77">
        <f t="shared" si="3"/>
        <v>25.783348254252463</v>
      </c>
      <c r="K39" s="66"/>
      <c r="L39" s="68"/>
    </row>
    <row r="40" spans="1:12" s="4" customFormat="1" ht="17.25" customHeight="1" x14ac:dyDescent="0.2">
      <c r="A40" s="64">
        <v>18</v>
      </c>
      <c r="B40" s="65">
        <v>74</v>
      </c>
      <c r="C40" s="65"/>
      <c r="D40" s="86" t="s">
        <v>103</v>
      </c>
      <c r="E40" s="92" t="s">
        <v>104</v>
      </c>
      <c r="F40" s="66" t="s">
        <v>42</v>
      </c>
      <c r="G40" s="66" t="s">
        <v>67</v>
      </c>
      <c r="H40" s="67">
        <v>6.5856481481481488E-2</v>
      </c>
      <c r="I40" s="67">
        <f t="shared" si="2"/>
        <v>1.8240740740740745E-2</v>
      </c>
      <c r="J40" s="77">
        <f t="shared" si="3"/>
        <v>25.307557117750438</v>
      </c>
      <c r="K40" s="66"/>
      <c r="L40" s="68"/>
    </row>
    <row r="41" spans="1:12" s="4" customFormat="1" ht="17.25" customHeight="1" x14ac:dyDescent="0.2">
      <c r="A41" s="64">
        <v>19</v>
      </c>
      <c r="B41" s="65">
        <v>6</v>
      </c>
      <c r="C41" s="65"/>
      <c r="D41" s="86" t="s">
        <v>105</v>
      </c>
      <c r="E41" s="92" t="s">
        <v>106</v>
      </c>
      <c r="F41" s="66" t="s">
        <v>66</v>
      </c>
      <c r="G41" s="66" t="s">
        <v>67</v>
      </c>
      <c r="H41" s="67">
        <v>6.5972222222222224E-2</v>
      </c>
      <c r="I41" s="67">
        <f t="shared" si="2"/>
        <v>1.8356481481481481E-2</v>
      </c>
      <c r="J41" s="77">
        <f t="shared" si="3"/>
        <v>25.263157894736842</v>
      </c>
      <c r="K41" s="66"/>
      <c r="L41" s="68"/>
    </row>
    <row r="42" spans="1:12" s="4" customFormat="1" ht="17.25" customHeight="1" x14ac:dyDescent="0.2">
      <c r="A42" s="64" t="s">
        <v>107</v>
      </c>
      <c r="B42" s="66">
        <v>18</v>
      </c>
      <c r="C42" s="65">
        <v>10104337224</v>
      </c>
      <c r="D42" s="86" t="s">
        <v>108</v>
      </c>
      <c r="E42" s="92" t="s">
        <v>109</v>
      </c>
      <c r="F42" s="66" t="s">
        <v>33</v>
      </c>
      <c r="G42" s="66" t="s">
        <v>110</v>
      </c>
      <c r="H42" s="67"/>
      <c r="I42" s="67"/>
      <c r="J42" s="77" t="str">
        <f t="shared" si="0"/>
        <v/>
      </c>
      <c r="K42" s="85"/>
      <c r="L42" s="68"/>
    </row>
    <row r="43" spans="1:12" s="4" customFormat="1" ht="17.25" customHeight="1" thickBot="1" x14ac:dyDescent="0.25">
      <c r="A43" s="94" t="s">
        <v>111</v>
      </c>
      <c r="B43" s="70">
        <v>3</v>
      </c>
      <c r="C43" s="70"/>
      <c r="D43" s="88" t="s">
        <v>112</v>
      </c>
      <c r="E43" s="93" t="s">
        <v>113</v>
      </c>
      <c r="F43" s="71" t="s">
        <v>66</v>
      </c>
      <c r="G43" s="71" t="s">
        <v>67</v>
      </c>
      <c r="H43" s="95"/>
      <c r="I43" s="95"/>
      <c r="J43" s="90" t="str">
        <f t="shared" si="0"/>
        <v/>
      </c>
      <c r="K43" s="89"/>
      <c r="L43" s="72"/>
    </row>
    <row r="44" spans="1:12" s="4" customFormat="1" ht="6" customHeight="1" thickTop="1" thickBot="1" x14ac:dyDescent="0.25">
      <c r="A44" s="56"/>
      <c r="B44" s="60"/>
      <c r="C44" s="61"/>
      <c r="D44" s="42"/>
      <c r="E44" s="42"/>
      <c r="F44" s="56"/>
      <c r="G44" s="42"/>
      <c r="H44" s="62"/>
      <c r="I44" s="62"/>
      <c r="J44" s="63"/>
      <c r="K44" s="63"/>
      <c r="L44" s="63"/>
    </row>
    <row r="45" spans="1:12" s="4" customFormat="1" ht="18" customHeight="1" thickTop="1" x14ac:dyDescent="0.2">
      <c r="A45" s="122" t="s">
        <v>5</v>
      </c>
      <c r="B45" s="123"/>
      <c r="C45" s="123"/>
      <c r="D45" s="123"/>
      <c r="E45" s="54"/>
      <c r="F45" s="54"/>
      <c r="G45" s="123" t="s">
        <v>6</v>
      </c>
      <c r="H45" s="123"/>
      <c r="I45" s="123"/>
      <c r="J45" s="123"/>
      <c r="K45" s="123"/>
      <c r="L45" s="124"/>
    </row>
    <row r="46" spans="1:12" s="4" customFormat="1" ht="12" customHeight="1" x14ac:dyDescent="0.2">
      <c r="A46" s="29" t="s">
        <v>63</v>
      </c>
      <c r="B46" s="30"/>
      <c r="C46" s="33"/>
      <c r="D46" s="31"/>
      <c r="E46" s="43"/>
      <c r="F46" s="44"/>
      <c r="G46" s="80" t="s">
        <v>34</v>
      </c>
      <c r="H46" s="57">
        <v>5</v>
      </c>
      <c r="I46" s="58"/>
      <c r="J46" s="1"/>
      <c r="K46" s="78" t="s">
        <v>32</v>
      </c>
      <c r="L46" s="55">
        <f>COUNTIF(F23:F43,"ЗМС")</f>
        <v>0</v>
      </c>
    </row>
    <row r="47" spans="1:12" s="4" customFormat="1" ht="12" customHeight="1" x14ac:dyDescent="0.2">
      <c r="A47" s="29" t="s">
        <v>47</v>
      </c>
      <c r="B47" s="8"/>
      <c r="C47" s="34"/>
      <c r="D47" s="23"/>
      <c r="E47" s="45"/>
      <c r="F47" s="46"/>
      <c r="G47" s="80" t="s">
        <v>27</v>
      </c>
      <c r="H47" s="57">
        <f>H48+H53</f>
        <v>21</v>
      </c>
      <c r="I47" s="58"/>
      <c r="J47" s="1"/>
      <c r="K47" s="78" t="s">
        <v>21</v>
      </c>
      <c r="L47" s="55">
        <f>COUNTIF(F23:F43,"МСМК")</f>
        <v>0</v>
      </c>
    </row>
    <row r="48" spans="1:12" s="4" customFormat="1" ht="12" customHeight="1" x14ac:dyDescent="0.2">
      <c r="A48" s="29" t="s">
        <v>64</v>
      </c>
      <c r="B48" s="8"/>
      <c r="C48" s="35"/>
      <c r="D48" s="23"/>
      <c r="E48" s="45"/>
      <c r="F48" s="46"/>
      <c r="G48" s="80" t="s">
        <v>28</v>
      </c>
      <c r="H48" s="57">
        <f>H49+H50+H52</f>
        <v>20</v>
      </c>
      <c r="I48" s="58"/>
      <c r="J48" s="1"/>
      <c r="K48" s="78" t="s">
        <v>24</v>
      </c>
      <c r="L48" s="55">
        <f>COUNTIF(F23:F43,"МС")</f>
        <v>0</v>
      </c>
    </row>
    <row r="49" spans="1:12" s="4" customFormat="1" ht="12" customHeight="1" x14ac:dyDescent="0.2">
      <c r="A49" s="29" t="s">
        <v>65</v>
      </c>
      <c r="B49" s="8"/>
      <c r="C49" s="35"/>
      <c r="D49" s="23"/>
      <c r="G49" s="80" t="s">
        <v>29</v>
      </c>
      <c r="H49" s="57">
        <f>COUNT(A23:A43)</f>
        <v>19</v>
      </c>
      <c r="I49" s="58"/>
      <c r="J49" s="1"/>
      <c r="K49" s="78" t="s">
        <v>33</v>
      </c>
      <c r="L49" s="55">
        <f>COUNTIF(F23:F43,"КМС")</f>
        <v>5</v>
      </c>
    </row>
    <row r="50" spans="1:12" s="4" customFormat="1" ht="12" customHeight="1" x14ac:dyDescent="0.2">
      <c r="A50" s="83"/>
      <c r="B50" s="8"/>
      <c r="C50" s="35"/>
      <c r="D50" s="23"/>
      <c r="E50" s="45"/>
      <c r="F50" s="46"/>
      <c r="G50" s="80" t="s">
        <v>30</v>
      </c>
      <c r="H50" s="57">
        <f>COUNTIF(A23:A43,"НФ")</f>
        <v>1</v>
      </c>
      <c r="I50" s="58"/>
      <c r="J50" s="1"/>
      <c r="K50" s="78" t="s">
        <v>39</v>
      </c>
      <c r="L50" s="55">
        <f>COUNTIF(F23:F43,"1 СР")</f>
        <v>2</v>
      </c>
    </row>
    <row r="51" spans="1:12" s="4" customFormat="1" ht="12" customHeight="1" x14ac:dyDescent="0.2">
      <c r="A51" s="29"/>
      <c r="B51" s="8"/>
      <c r="C51" s="35"/>
      <c r="D51" s="23"/>
      <c r="E51" s="45"/>
      <c r="F51" s="46"/>
      <c r="G51" s="78" t="s">
        <v>44</v>
      </c>
      <c r="H51" s="79">
        <f>COUNTIF(A23:A43,"ЛИМ")</f>
        <v>0</v>
      </c>
      <c r="I51" s="58"/>
      <c r="J51" s="1"/>
      <c r="K51" s="40" t="s">
        <v>42</v>
      </c>
      <c r="L51" s="51">
        <f>COUNTIF(F23:F43,"2 СР")</f>
        <v>6</v>
      </c>
    </row>
    <row r="52" spans="1:12" s="4" customFormat="1" ht="12" customHeight="1" x14ac:dyDescent="0.2">
      <c r="A52" s="29"/>
      <c r="B52" s="8"/>
      <c r="C52" s="8"/>
      <c r="D52" s="23"/>
      <c r="E52" s="45"/>
      <c r="F52" s="46"/>
      <c r="G52" s="80" t="s">
        <v>35</v>
      </c>
      <c r="H52" s="57">
        <f>COUNTIF(A23:A43,"ДСКВ")</f>
        <v>0</v>
      </c>
      <c r="I52" s="58"/>
      <c r="J52" s="1"/>
      <c r="K52" s="40" t="s">
        <v>43</v>
      </c>
      <c r="L52" s="55">
        <f>COUNTIF(F23:F43,"3 СР")</f>
        <v>5</v>
      </c>
    </row>
    <row r="53" spans="1:12" s="4" customFormat="1" ht="12" customHeight="1" x14ac:dyDescent="0.2">
      <c r="A53" s="29"/>
      <c r="B53" s="8"/>
      <c r="C53" s="8"/>
      <c r="D53" s="23"/>
      <c r="E53" s="47"/>
      <c r="F53" s="48"/>
      <c r="G53" s="80" t="s">
        <v>31</v>
      </c>
      <c r="H53" s="57">
        <f>COUNTIF(A23:A43,"НС")</f>
        <v>1</v>
      </c>
      <c r="I53" s="59"/>
      <c r="J53" s="81"/>
      <c r="K53" s="82"/>
      <c r="L53" s="84"/>
    </row>
    <row r="54" spans="1:12" s="4" customFormat="1" ht="6.75" customHeight="1" x14ac:dyDescent="0.2">
      <c r="A54" s="16"/>
      <c r="B54" s="76"/>
      <c r="C54" s="76"/>
      <c r="D54" s="1"/>
      <c r="E54" s="1"/>
      <c r="F54" s="1"/>
      <c r="G54" s="1"/>
      <c r="H54" s="1"/>
      <c r="I54" s="1"/>
      <c r="J54" s="41"/>
      <c r="K54" s="1"/>
      <c r="L54" s="17"/>
    </row>
    <row r="55" spans="1:12" s="4" customFormat="1" ht="15.75" customHeight="1" x14ac:dyDescent="0.2">
      <c r="A55" s="119" t="s">
        <v>3</v>
      </c>
      <c r="B55" s="120"/>
      <c r="C55" s="120"/>
      <c r="D55" s="120"/>
      <c r="E55" s="120" t="s">
        <v>12</v>
      </c>
      <c r="F55" s="120"/>
      <c r="G55" s="120"/>
      <c r="H55" s="120"/>
      <c r="I55" s="120" t="s">
        <v>4</v>
      </c>
      <c r="J55" s="120"/>
      <c r="K55" s="120"/>
      <c r="L55" s="121"/>
    </row>
    <row r="56" spans="1:12" s="4" customFormat="1" ht="9.75" customHeight="1" x14ac:dyDescent="0.2">
      <c r="A56" s="138"/>
      <c r="B56" s="139"/>
      <c r="C56" s="139"/>
      <c r="D56" s="139"/>
      <c r="E56" s="139"/>
      <c r="F56" s="140"/>
      <c r="G56" s="140"/>
      <c r="H56" s="140"/>
      <c r="I56" s="140"/>
      <c r="J56" s="140"/>
      <c r="K56" s="140"/>
      <c r="L56" s="141"/>
    </row>
    <row r="57" spans="1:12" s="4" customFormat="1" ht="9.75" customHeight="1" x14ac:dyDescent="0.2">
      <c r="A57" s="73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5"/>
    </row>
    <row r="58" spans="1:12" s="4" customFormat="1" ht="9.75" customHeight="1" x14ac:dyDescent="0.2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5"/>
    </row>
    <row r="59" spans="1:12" s="4" customFormat="1" ht="9.75" customHeight="1" x14ac:dyDescent="0.2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5"/>
    </row>
    <row r="60" spans="1:12" s="4" customFormat="1" ht="9.75" customHeight="1" x14ac:dyDescent="0.2">
      <c r="A60" s="138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42"/>
    </row>
    <row r="61" spans="1:12" s="4" customFormat="1" ht="9.75" customHeight="1" x14ac:dyDescent="0.2">
      <c r="A61" s="138"/>
      <c r="B61" s="139"/>
      <c r="C61" s="139"/>
      <c r="D61" s="139"/>
      <c r="E61" s="139"/>
      <c r="F61" s="143"/>
      <c r="G61" s="143"/>
      <c r="H61" s="143"/>
      <c r="I61" s="143"/>
      <c r="J61" s="143"/>
      <c r="K61" s="143"/>
      <c r="L61" s="144"/>
    </row>
    <row r="62" spans="1:12" s="4" customFormat="1" ht="15.75" customHeight="1" thickBot="1" x14ac:dyDescent="0.25">
      <c r="A62" s="145"/>
      <c r="B62" s="136"/>
      <c r="C62" s="136"/>
      <c r="D62" s="136"/>
      <c r="E62" s="136" t="str">
        <f>G17</f>
        <v>ЛЫСАК А.Н. (1к., Кемерово)</v>
      </c>
      <c r="F62" s="136"/>
      <c r="G62" s="136"/>
      <c r="H62" s="136"/>
      <c r="I62" s="136" t="str">
        <f>G18</f>
        <v>ПАВЛОВ В.В. (1к., Кемерово)</v>
      </c>
      <c r="J62" s="136"/>
      <c r="K62" s="136"/>
      <c r="L62" s="137"/>
    </row>
    <row r="63" spans="1:12" s="4" customFormat="1" ht="14.25" customHeight="1" thickTop="1" x14ac:dyDescent="0.2">
      <c r="A63" s="1"/>
      <c r="B63" s="13"/>
      <c r="C63" s="13"/>
      <c r="D63" s="1"/>
      <c r="E63" s="1"/>
      <c r="F63" s="1"/>
      <c r="G63" s="1"/>
      <c r="H63" s="1"/>
      <c r="I63" s="1"/>
      <c r="J63" s="41"/>
      <c r="K63" s="1"/>
      <c r="L63" s="1"/>
    </row>
    <row r="71" ht="9.75" customHeight="1" x14ac:dyDescent="0.2"/>
  </sheetData>
  <mergeCells count="45">
    <mergeCell ref="H17:L17"/>
    <mergeCell ref="H18:L18"/>
    <mergeCell ref="I62:L62"/>
    <mergeCell ref="A56:E56"/>
    <mergeCell ref="F56:L56"/>
    <mergeCell ref="A60:E60"/>
    <mergeCell ref="F60:L60"/>
    <mergeCell ref="A61:E61"/>
    <mergeCell ref="F61:L61"/>
    <mergeCell ref="A62:D62"/>
    <mergeCell ref="E62:H62"/>
    <mergeCell ref="C21:C22"/>
    <mergeCell ref="D21:D22"/>
    <mergeCell ref="A21:A22"/>
    <mergeCell ref="B21:B22"/>
    <mergeCell ref="H15:L15"/>
    <mergeCell ref="E21:E22"/>
    <mergeCell ref="A55:D55"/>
    <mergeCell ref="E55:H55"/>
    <mergeCell ref="I55:L55"/>
    <mergeCell ref="F21:F22"/>
    <mergeCell ref="G21:G22"/>
    <mergeCell ref="H21:H22"/>
    <mergeCell ref="A45:D45"/>
    <mergeCell ref="G45:L45"/>
    <mergeCell ref="L21:L22"/>
    <mergeCell ref="A15:G15"/>
    <mergeCell ref="K21:K22"/>
    <mergeCell ref="I21:I22"/>
    <mergeCell ref="H16:L16"/>
    <mergeCell ref="J21:J22"/>
    <mergeCell ref="A1:L1"/>
    <mergeCell ref="A2:L2"/>
    <mergeCell ref="A3:L3"/>
    <mergeCell ref="A4:L4"/>
    <mergeCell ref="A5:L5"/>
    <mergeCell ref="A13:D13"/>
    <mergeCell ref="A14:D14"/>
    <mergeCell ref="A6:L6"/>
    <mergeCell ref="A7:L7"/>
    <mergeCell ref="A9:L9"/>
    <mergeCell ref="A8:L8"/>
    <mergeCell ref="A12:L12"/>
    <mergeCell ref="A10:L10"/>
    <mergeCell ref="A11:L11"/>
  </mergeCells>
  <conditionalFormatting sqref="B46:B1048576 B1 B6:B7 B9:B11 B16:B22">
    <cfRule type="duplicateValues" dxfId="4" priority="5"/>
  </conditionalFormatting>
  <conditionalFormatting sqref="B2">
    <cfRule type="duplicateValues" dxfId="3" priority="4"/>
  </conditionalFormatting>
  <conditionalFormatting sqref="B3">
    <cfRule type="duplicateValues" dxfId="2" priority="3"/>
  </conditionalFormatting>
  <conditionalFormatting sqref="B4">
    <cfRule type="duplicateValues" dxfId="1" priority="2"/>
  </conditionalFormatting>
  <conditionalFormatting sqref="G52:G53 G46:G50">
    <cfRule type="duplicateValues" dxfId="0" priority="12"/>
  </conditionalFormatting>
  <printOptions horizontalCentered="1"/>
  <pageMargins left="0.196850393700787" right="0.196850393700787" top="0.90551181102362199" bottom="0.86614173228346503" header="0.15748031496063" footer="0.118110236220472"/>
  <pageSetup paperSize="256" scale="61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2020-11-13T01:28:07Z</cp:lastPrinted>
  <dcterms:created xsi:type="dcterms:W3CDTF">1996-10-08T23:32:33Z</dcterms:created>
  <dcterms:modified xsi:type="dcterms:W3CDTF">2021-09-02T14:29:13Z</dcterms:modified>
</cp:coreProperties>
</file>