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ком спринт юниоры 17-18 кв (2)" sheetId="1" r:id="rId1"/>
  </sheets>
  <externalReferences>
    <externalReference r:id="rId2"/>
  </externalReferences>
  <definedNames>
    <definedName name="_xlnm.Print_Area" localSheetId="0">'ком спринт юниоры 17-18 кв (2)'!$A$1:$N$61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J41" i="1"/>
  <c r="I41" i="1"/>
  <c r="M38" i="1"/>
  <c r="L38" i="1"/>
  <c r="J38" i="1"/>
  <c r="I38" i="1"/>
  <c r="J61" i="1"/>
  <c r="G61" i="1"/>
  <c r="D61" i="1"/>
  <c r="H53" i="1"/>
  <c r="H52" i="1"/>
  <c r="H51" i="1"/>
  <c r="F44" i="1"/>
  <c r="E44" i="1"/>
  <c r="D44" i="1"/>
  <c r="C44" i="1"/>
  <c r="A44" i="1"/>
  <c r="F43" i="1"/>
  <c r="E43" i="1"/>
  <c r="D43" i="1"/>
  <c r="C43" i="1"/>
  <c r="G42" i="1"/>
  <c r="F42" i="1"/>
  <c r="E42" i="1"/>
  <c r="D42" i="1"/>
  <c r="C42" i="1"/>
  <c r="A42" i="1"/>
  <c r="F41" i="1"/>
  <c r="E41" i="1"/>
  <c r="D41" i="1"/>
  <c r="C41" i="1"/>
  <c r="G40" i="1"/>
  <c r="F40" i="1"/>
  <c r="E40" i="1"/>
  <c r="D40" i="1"/>
  <c r="C40" i="1"/>
  <c r="A40" i="1"/>
  <c r="G39" i="1"/>
  <c r="F39" i="1"/>
  <c r="E39" i="1"/>
  <c r="D39" i="1"/>
  <c r="C39" i="1"/>
  <c r="A39" i="1"/>
  <c r="G38" i="1"/>
  <c r="F38" i="1"/>
  <c r="E38" i="1"/>
  <c r="D38" i="1"/>
  <c r="C38" i="1"/>
  <c r="A37" i="1"/>
  <c r="A36" i="1"/>
  <c r="M35" i="1"/>
  <c r="L35" i="1"/>
  <c r="J35" i="1"/>
  <c r="I35" i="1"/>
  <c r="G34" i="1"/>
  <c r="F34" i="1"/>
  <c r="E34" i="1"/>
  <c r="D34" i="1"/>
  <c r="C34" i="1"/>
  <c r="A34" i="1"/>
  <c r="G33" i="1"/>
  <c r="F33" i="1"/>
  <c r="E33" i="1"/>
  <c r="D33" i="1"/>
  <c r="C33" i="1"/>
  <c r="G32" i="1"/>
  <c r="F32" i="1"/>
  <c r="E32" i="1"/>
  <c r="D32" i="1"/>
  <c r="C32" i="1"/>
  <c r="A32" i="1"/>
  <c r="M31" i="1"/>
  <c r="L31" i="1"/>
  <c r="J31" i="1"/>
  <c r="I31" i="1"/>
  <c r="G31" i="1"/>
  <c r="F31" i="1"/>
  <c r="E31" i="1"/>
  <c r="D31" i="1"/>
  <c r="C31" i="1"/>
  <c r="N30" i="1"/>
  <c r="G30" i="1"/>
  <c r="F30" i="1"/>
  <c r="E30" i="1"/>
  <c r="D30" i="1"/>
  <c r="C30" i="1"/>
  <c r="A30" i="1"/>
  <c r="G29" i="1"/>
  <c r="F29" i="1"/>
  <c r="E29" i="1"/>
  <c r="D29" i="1"/>
  <c r="C29" i="1"/>
  <c r="N28" i="1"/>
  <c r="G28" i="1"/>
  <c r="F28" i="1"/>
  <c r="E28" i="1"/>
  <c r="D28" i="1"/>
  <c r="C28" i="1"/>
  <c r="A28" i="1"/>
  <c r="M27" i="1"/>
  <c r="L27" i="1"/>
  <c r="L28" i="1" s="1"/>
  <c r="J27" i="1"/>
  <c r="I27" i="1"/>
  <c r="G27" i="1"/>
  <c r="F27" i="1"/>
  <c r="E27" i="1"/>
  <c r="D27" i="1"/>
  <c r="C27" i="1"/>
  <c r="G26" i="1"/>
  <c r="F26" i="1"/>
  <c r="E26" i="1"/>
  <c r="D26" i="1"/>
  <c r="C26" i="1"/>
  <c r="A26" i="1"/>
  <c r="G25" i="1"/>
  <c r="F25" i="1"/>
  <c r="E25" i="1"/>
  <c r="D25" i="1"/>
  <c r="C25" i="1"/>
  <c r="G24" i="1"/>
  <c r="F24" i="1"/>
  <c r="E24" i="1"/>
  <c r="D24" i="1"/>
  <c r="C24" i="1"/>
  <c r="A24" i="1"/>
  <c r="M23" i="1"/>
  <c r="L23" i="1"/>
  <c r="J23" i="1"/>
  <c r="I23" i="1"/>
  <c r="G23" i="1"/>
  <c r="F23" i="1"/>
  <c r="J50" i="1" s="1"/>
  <c r="E23" i="1"/>
  <c r="D23" i="1"/>
  <c r="C23" i="1"/>
  <c r="J51" i="1" l="1"/>
  <c r="L30" i="1"/>
  <c r="J52" i="1"/>
  <c r="J47" i="1"/>
  <c r="J48" i="1"/>
  <c r="J53" i="1"/>
  <c r="J49" i="1"/>
</calcChain>
</file>

<file path=xl/sharedStrings.xml><?xml version="1.0" encoding="utf-8"?>
<sst xmlns="http://schemas.openxmlformats.org/spreadsheetml/2006/main" count="85" uniqueCount="71">
  <si>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</si>
  <si>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</si>
  <si>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</si>
  <si>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</si>
  <si>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</si>
  <si>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</si>
  <si>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командный спринт</t>
  </si>
  <si>
    <t>Юниоры 17-18 лет</t>
  </si>
  <si>
    <t>МЕСТО ПРОВЕДЕНИЯ: г. Санкт-Петербург</t>
  </si>
  <si>
    <t>НАЧАЛО ГОНКИ:</t>
  </si>
  <si>
    <t>№ ВРВС: 0080441611Я</t>
  </si>
  <si>
    <t>ДАТА ПРОВЕДЕНИЯ: 8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</si>
  <si>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</si>
  <si>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</si>
  <si>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</si>
  <si>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</si>
  <si>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</si>
  <si>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</si>
  <si>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</si>
  <si>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</si>
  <si>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</si>
  <si>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</si>
  <si>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</si>
  <si>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</si>
  <si>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</si>
  <si>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</si>
  <si>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</si>
  <si>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</si>
  <si>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</si>
  <si>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</si>
  <si>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</si>
  <si>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</si>
  <si>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</si>
  <si>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</si>
  <si>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</si>
  <si>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</si>
  <si>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</si>
  <si>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</si>
  <si>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</si>
  <si>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</si>
  <si>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</si>
  <si>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</si>
  <si>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Меремеренко Дмитрий</t>
  </si>
  <si>
    <t>1 СР</t>
  </si>
  <si>
    <t>Москва</t>
  </si>
  <si>
    <t xml:space="preserve">Сторожев Александр </t>
  </si>
  <si>
    <t>КМС</t>
  </si>
  <si>
    <t>Злотко Иван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</si>
  <si>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</si>
  <si>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</si>
  <si>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</si>
  <si>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</si>
  <si>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</si>
  <si>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</si>
  <si>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</si>
  <si>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</si>
  <si>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</si>
  <si>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</si>
  <si>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</si>
  <si>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</si>
  <si>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</si>
  <si>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</si>
  <si>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</si>
  <si>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</si>
  <si>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</si>
  <si>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</si>
  <si>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</si>
  <si>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</si>
  <si>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Финал</t>
  </si>
  <si>
    <t>Квалификация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</si>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</sst>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"/>
    <numFmt numFmtId="165" formatCode="m:ss.000"/>
    <numFmt numFmtId="166" formatCode="yyyy"/>
  </numFmts>
  <fonts count="24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sz val="9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4" fillId="0" borderId="0"/>
  </cellStyleXfs>
  <cellXfs count="202">
    <xf numFmtId="0" fontId="0" fillId="0" borderId="0" xfId="0"/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center"/>
    </xf>
    <xf numFmtId="14" fontId="15" fillId="0" borderId="20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165" fontId="16" fillId="0" borderId="29" xfId="0" applyNumberFormat="1" applyFont="1" applyBorder="1" applyAlignment="1">
      <alignment horizontal="center" vertical="center" wrapText="1"/>
    </xf>
    <xf numFmtId="165" fontId="16" fillId="0" borderId="30" xfId="0" applyNumberFormat="1" applyFont="1" applyBorder="1" applyAlignment="1">
      <alignment horizontal="center" vertical="center" wrapText="1"/>
    </xf>
    <xf numFmtId="165" fontId="16" fillId="0" borderId="29" xfId="0" applyNumberFormat="1" applyFont="1" applyBorder="1" applyAlignment="1">
      <alignment horizontal="center" vertical="center"/>
    </xf>
    <xf numFmtId="165" fontId="17" fillId="0" borderId="29" xfId="0" applyNumberFormat="1" applyFont="1" applyBorder="1" applyAlignment="1">
      <alignment horizontal="center" vertical="center"/>
    </xf>
    <xf numFmtId="2" fontId="16" fillId="0" borderId="20" xfId="0" applyNumberFormat="1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" fontId="18" fillId="0" borderId="27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left" vertical="center"/>
    </xf>
    <xf numFmtId="14" fontId="15" fillId="0" borderId="33" xfId="0" applyNumberFormat="1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/>
    </xf>
    <xf numFmtId="165" fontId="17" fillId="0" borderId="34" xfId="0" applyNumberFormat="1" applyFont="1" applyBorder="1" applyAlignment="1">
      <alignment horizontal="center" vertical="center"/>
    </xf>
    <xf numFmtId="2" fontId="19" fillId="0" borderId="34" xfId="0" applyNumberFormat="1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14" fontId="15" fillId="0" borderId="37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1" fontId="18" fillId="0" borderId="39" xfId="0" applyNumberFormat="1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14" fontId="15" fillId="0" borderId="41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165" fontId="14" fillId="0" borderId="34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65" fontId="20" fillId="0" borderId="34" xfId="0" applyNumberFormat="1" applyFont="1" applyFill="1" applyBorder="1" applyAlignment="1">
      <alignment horizontal="center" vertical="center"/>
    </xf>
    <xf numFmtId="2" fontId="20" fillId="0" borderId="34" xfId="0" applyNumberFormat="1" applyFont="1" applyBorder="1" applyAlignment="1">
      <alignment horizontal="center" vertical="center"/>
    </xf>
    <xf numFmtId="0" fontId="16" fillId="0" borderId="30" xfId="0" applyNumberFormat="1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165" fontId="16" fillId="0" borderId="41" xfId="0" applyNumberFormat="1" applyFont="1" applyBorder="1" applyAlignment="1">
      <alignment horizontal="center" vertical="center"/>
    </xf>
    <xf numFmtId="165" fontId="17" fillId="0" borderId="41" xfId="0" applyNumberFormat="1" applyFont="1" applyBorder="1" applyAlignment="1">
      <alignment horizontal="center" vertical="center"/>
    </xf>
    <xf numFmtId="2" fontId="19" fillId="0" borderId="41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65" fontId="18" fillId="0" borderId="43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65" fontId="16" fillId="0" borderId="34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14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2" fontId="16" fillId="0" borderId="30" xfId="0" applyNumberFormat="1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1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48" xfId="0" applyFont="1" applyFill="1" applyBorder="1" applyAlignment="1">
      <alignment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3" xfId="3" applyFont="1" applyBorder="1" applyAlignment="1">
      <alignment vertical="center"/>
    </xf>
    <xf numFmtId="14" fontId="3" fillId="0" borderId="33" xfId="0" applyNumberFormat="1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3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3" xfId="3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3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3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2" fontId="3" fillId="0" borderId="33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23" fillId="0" borderId="29" xfId="0" applyNumberFormat="1" applyFont="1" applyBorder="1" applyAlignment="1">
      <alignment horizontal="center" vertical="center"/>
    </xf>
    <xf numFmtId="165" fontId="23" fillId="0" borderId="34" xfId="0" applyNumberFormat="1" applyFont="1" applyBorder="1" applyAlignment="1">
      <alignment horizontal="center" vertical="center"/>
    </xf>
    <xf numFmtId="2" fontId="16" fillId="0" borderId="34" xfId="0" applyNumberFormat="1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50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4" fillId="0" borderId="18" xfId="3" applyBorder="1" applyAlignment="1">
      <alignment horizontal="center"/>
    </xf>
    <xf numFmtId="0" fontId="14" fillId="0" borderId="51" xfId="3" applyBorder="1" applyAlignment="1">
      <alignment horizontal="center"/>
    </xf>
    <xf numFmtId="2" fontId="12" fillId="3" borderId="20" xfId="1" applyNumberFormat="1" applyFont="1" applyFill="1" applyBorder="1" applyAlignment="1">
      <alignment horizontal="center" vertical="center" wrapText="1"/>
    </xf>
    <xf numFmtId="2" fontId="12" fillId="3" borderId="25" xfId="1" applyNumberFormat="1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7" fillId="3" borderId="47" xfId="3" applyFont="1" applyFill="1" applyBorder="1" applyAlignment="1">
      <alignment horizontal="center" vertical="center"/>
    </xf>
    <xf numFmtId="0" fontId="7" fillId="3" borderId="48" xfId="3" applyFont="1" applyFill="1" applyBorder="1" applyAlignment="1">
      <alignment horizontal="center" vertical="center"/>
    </xf>
    <xf numFmtId="0" fontId="7" fillId="3" borderId="49" xfId="3" applyFont="1" applyFill="1" applyBorder="1" applyAlignment="1">
      <alignment horizontal="center" vertical="center"/>
    </xf>
    <xf numFmtId="0" fontId="22" fillId="4" borderId="13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 vertical="center"/>
    </xf>
    <xf numFmtId="0" fontId="22" fillId="4" borderId="14" xfId="3" applyFont="1" applyFill="1" applyBorder="1" applyAlignment="1">
      <alignment horizontal="center"/>
    </xf>
    <xf numFmtId="0" fontId="22" fillId="4" borderId="17" xfId="3" applyFont="1" applyFill="1" applyBorder="1" applyAlignment="1">
      <alignment horizont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 wrapText="1"/>
    </xf>
    <xf numFmtId="0" fontId="12" fillId="3" borderId="25" xfId="1" applyFont="1" applyFill="1" applyBorder="1" applyAlignment="1">
      <alignment horizontal="center" vertical="center" wrapText="1"/>
    </xf>
    <xf numFmtId="14" fontId="12" fillId="3" borderId="20" xfId="1" applyNumberFormat="1" applyFont="1" applyFill="1" applyBorder="1" applyAlignment="1">
      <alignment horizontal="center" vertical="center" wrapText="1"/>
    </xf>
    <xf numFmtId="14" fontId="12" fillId="3" borderId="25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164" fontId="12" fillId="3" borderId="20" xfId="1" applyNumberFormat="1" applyFont="1" applyFill="1" applyBorder="1" applyAlignment="1">
      <alignment horizontal="center" vertical="center" wrapText="1"/>
    </xf>
    <xf numFmtId="164" fontId="12" fillId="3" borderId="25" xfId="1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3</xdr:col>
      <xdr:colOff>352425</xdr:colOff>
      <xdr:row>4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90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76200</xdr:rowOff>
    </xdr:from>
    <xdr:to>
      <xdr:col>13</xdr:col>
      <xdr:colOff>28575</xdr:colOff>
      <xdr:row>4</xdr:row>
      <xdr:rowOff>19050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762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54</xdr:row>
      <xdr:rowOff>85725</xdr:rowOff>
    </xdr:from>
    <xdr:to>
      <xdr:col>4</xdr:col>
      <xdr:colOff>581025</xdr:colOff>
      <xdr:row>60</xdr:row>
      <xdr:rowOff>85725</xdr:rowOff>
    </xdr:to>
    <xdr:pic>
      <xdr:nvPicPr>
        <xdr:cNvPr id="4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3030200"/>
          <a:ext cx="1571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781050</xdr:colOff>
      <xdr:row>55</xdr:row>
      <xdr:rowOff>123825</xdr:rowOff>
    </xdr:from>
    <xdr:to>
      <xdr:col>7</xdr:col>
      <xdr:colOff>247650</xdr:colOff>
      <xdr:row>59</xdr:row>
      <xdr:rowOff>95250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249275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</xdr:colOff>
      <xdr:row>55</xdr:row>
      <xdr:rowOff>19050</xdr:rowOff>
    </xdr:from>
    <xdr:to>
      <xdr:col>13</xdr:col>
      <xdr:colOff>57150</xdr:colOff>
      <xdr:row>60</xdr:row>
      <xdr:rowOff>152400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13144500"/>
          <a:ext cx="16764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муж Гст"/>
      <sheetName val="жен Гст"/>
      <sheetName val="юниоры Гст"/>
      <sheetName val="юниорки Гст"/>
      <sheetName val="муж спринт на 16 чел (2)"/>
      <sheetName val="омниум муж. "/>
      <sheetName val="омниум жен."/>
      <sheetName val="омниум юниоры"/>
      <sheetName val="омниум юниорки.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игп муж"/>
      <sheetName val="игп жен)"/>
      <sheetName val="игп юниоры."/>
      <sheetName val="игп юниорки."/>
      <sheetName val="список"/>
      <sheetName val="список общий 19-22"/>
      <sheetName val="список общий 17-18"/>
      <sheetName val="ком гонка юниоры 17-18"/>
      <sheetName val="ком гонка юниоры 19-22"/>
      <sheetName val="ком гонка юниорки 17-18"/>
      <sheetName val="ком гонка юниорки 19-22"/>
      <sheetName val="ком гонка юниоры 17-18 (2)"/>
      <sheetName val="ком гонка юниоры 19-22 (2)"/>
      <sheetName val="ком гонка юниорки 17-18 (2)"/>
      <sheetName val="ком гонка юниорки 19-22 (2)"/>
      <sheetName val="ком спринт юниорки 17-18 кв"/>
      <sheetName val="ком спринт юниоры 17-18 кв"/>
      <sheetName val="ком спринт юниорки 19-22 кв"/>
      <sheetName val="ком спринт юниоры 19-22 кв"/>
      <sheetName val="ком спринт юниорки 17-18 1 р"/>
      <sheetName val="ком спринт юниоры 17-18 1 р "/>
      <sheetName val="ком спринт юниорки 19-22 кв (3)"/>
      <sheetName val="ком спринт юниоры 19-22 1 раунд"/>
      <sheetName val="ком спринт юниорки 17-18 кв (2"/>
      <sheetName val="ком спринт юниоры 17-18 кв (2)"/>
      <sheetName val="ком спринт юниорки 19-22 кв (4"/>
      <sheetName val="ком спринт юниоры 19-22 кв (2)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Игп юниоры 19-22"/>
      <sheetName val="игп жен"/>
      <sheetName val="игп юниоры"/>
      <sheetName val="Игп юниорки"/>
      <sheetName val="Гит 500 м жен (3)"/>
      <sheetName val="гит 1000 юниоры 19-22"/>
      <sheetName val="гонка по очкам юниоры 19-22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КМС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КМС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62"/>
  <sheetViews>
    <sheetView tabSelected="1" topLeftCell="A19" zoomScaleNormal="100" workbookViewId="0">
      <selection activeCell="T40" sqref="T40"/>
    </sheetView>
  </sheetViews>
  <sheetFormatPr defaultRowHeight="12.75" x14ac:dyDescent="0.2"/>
  <cols>
    <col min="1" max="1" width="4.42578125" customWidth="1"/>
    <col min="2" max="2" width="4.28515625" customWidth="1"/>
    <col min="3" max="3" width="12.42578125" customWidth="1"/>
    <col min="4" max="4" width="21.5703125" customWidth="1"/>
    <col min="5" max="5" width="9.7109375" customWidth="1"/>
    <col min="6" max="6" width="7.28515625" customWidth="1"/>
    <col min="7" max="7" width="21.28515625" customWidth="1"/>
    <col min="8" max="10" width="7.85546875" customWidth="1"/>
    <col min="11" max="11" width="8.42578125" customWidth="1"/>
    <col min="12" max="12" width="7.140625" customWidth="1"/>
    <col min="13" max="13" width="9" customWidth="1"/>
    <col min="14" max="14" width="12.85546875" customWidth="1"/>
    <col min="22" max="26" width="3.42578125" customWidth="1"/>
    <col min="27" max="27" width="9" customWidth="1"/>
  </cols>
  <sheetData>
    <row r="1" spans="1:14" ht="23.25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19.899999999999999" customHeight="1" x14ac:dyDescent="0.2">
      <c r="A2" s="199" t="s">
        <v>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ht="11.45" customHeight="1" x14ac:dyDescent="0.2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ht="8.4499999999999993" customHeight="1" x14ac:dyDescent="0.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ht="8.4499999999999993" customHeight="1" x14ac:dyDescent="0.2">
      <c r="A5" s="201" t="s">
        <v>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</row>
    <row r="6" spans="1:14" ht="18.600000000000001" customHeight="1" x14ac:dyDescent="0.2">
      <c r="A6" s="185" t="s">
        <v>3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</row>
    <row r="7" spans="1:14" ht="26.25" x14ac:dyDescent="0.2">
      <c r="A7" s="185" t="s">
        <v>4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1:14" ht="8.4499999999999993" customHeight="1" thickBot="1" x14ac:dyDescent="0.2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</row>
    <row r="9" spans="1:14" ht="19.5" thickTop="1" x14ac:dyDescent="0.2">
      <c r="A9" s="187" t="s">
        <v>5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1:14" ht="18.75" x14ac:dyDescent="0.2">
      <c r="A10" s="190" t="s">
        <v>6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2"/>
    </row>
    <row r="11" spans="1:14" ht="13.9" customHeight="1" x14ac:dyDescent="0.2">
      <c r="A11" s="193" t="s">
        <v>7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5"/>
    </row>
    <row r="12" spans="1:14" ht="9" customHeight="1" x14ac:dyDescent="0.2">
      <c r="A12" s="196" t="s">
        <v>2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8"/>
    </row>
    <row r="13" spans="1:14" ht="15.75" x14ac:dyDescent="0.2">
      <c r="A13" s="175" t="s">
        <v>8</v>
      </c>
      <c r="B13" s="176"/>
      <c r="C13" s="176"/>
      <c r="D13" s="176"/>
      <c r="E13" s="1"/>
      <c r="F13" s="2"/>
      <c r="G13" s="3" t="s">
        <v>9</v>
      </c>
      <c r="H13" s="4"/>
      <c r="I13" s="4"/>
      <c r="J13" s="4"/>
      <c r="K13" s="4"/>
      <c r="L13" s="5"/>
      <c r="M13" s="6"/>
      <c r="N13" s="7" t="s">
        <v>10</v>
      </c>
    </row>
    <row r="14" spans="1:14" ht="15.75" x14ac:dyDescent="0.2">
      <c r="A14" s="177" t="s">
        <v>11</v>
      </c>
      <c r="B14" s="178"/>
      <c r="C14" s="178"/>
      <c r="D14" s="178"/>
      <c r="E14" s="8"/>
      <c r="F14" s="9"/>
      <c r="G14" s="10" t="s">
        <v>12</v>
      </c>
      <c r="H14" s="11"/>
      <c r="I14" s="11"/>
      <c r="J14" s="11"/>
      <c r="K14" s="11"/>
      <c r="L14" s="12"/>
      <c r="M14" s="13"/>
      <c r="N14" s="14" t="s">
        <v>13</v>
      </c>
    </row>
    <row r="15" spans="1:14" ht="15" x14ac:dyDescent="0.2">
      <c r="A15" s="179" t="s">
        <v>14</v>
      </c>
      <c r="B15" s="180"/>
      <c r="C15" s="180"/>
      <c r="D15" s="180"/>
      <c r="E15" s="180"/>
      <c r="F15" s="180"/>
      <c r="G15" s="181"/>
      <c r="H15" s="182" t="s">
        <v>15</v>
      </c>
      <c r="I15" s="183"/>
      <c r="J15" s="183"/>
      <c r="K15" s="183"/>
      <c r="L15" s="183"/>
      <c r="M15" s="183"/>
      <c r="N15" s="184"/>
    </row>
    <row r="16" spans="1:14" ht="15" x14ac:dyDescent="0.2">
      <c r="A16" s="15"/>
      <c r="B16" s="16"/>
      <c r="C16" s="16"/>
      <c r="D16" s="17"/>
      <c r="E16" s="18" t="s">
        <v>2</v>
      </c>
      <c r="F16" s="17"/>
      <c r="G16" s="18"/>
      <c r="H16" s="162" t="s">
        <v>16</v>
      </c>
      <c r="I16" s="163"/>
      <c r="J16" s="163"/>
      <c r="K16" s="163"/>
      <c r="L16" s="163"/>
      <c r="M16" s="163"/>
      <c r="N16" s="164"/>
    </row>
    <row r="17" spans="1:18" ht="15" x14ac:dyDescent="0.2">
      <c r="A17" s="15" t="s">
        <v>17</v>
      </c>
      <c r="B17" s="16"/>
      <c r="C17" s="16"/>
      <c r="D17" s="18"/>
      <c r="E17" s="19"/>
      <c r="F17" s="17"/>
      <c r="G17" s="20" t="s">
        <v>18</v>
      </c>
      <c r="H17" s="162" t="s">
        <v>19</v>
      </c>
      <c r="I17" s="163"/>
      <c r="J17" s="163"/>
      <c r="K17" s="163"/>
      <c r="L17" s="163"/>
      <c r="M17" s="163"/>
      <c r="N17" s="164"/>
    </row>
    <row r="18" spans="1:18" ht="15" x14ac:dyDescent="0.2">
      <c r="A18" s="15" t="s">
        <v>20</v>
      </c>
      <c r="B18" s="16"/>
      <c r="C18" s="16"/>
      <c r="D18" s="18"/>
      <c r="E18" s="19"/>
      <c r="F18" s="17"/>
      <c r="G18" s="20" t="s">
        <v>21</v>
      </c>
      <c r="H18" s="162" t="s">
        <v>22</v>
      </c>
      <c r="I18" s="163"/>
      <c r="J18" s="163"/>
      <c r="K18" s="163"/>
      <c r="L18" s="163"/>
      <c r="M18" s="163"/>
      <c r="N18" s="164"/>
    </row>
    <row r="19" spans="1:18" ht="16.5" thickBot="1" x14ac:dyDescent="0.25">
      <c r="A19" s="15" t="s">
        <v>23</v>
      </c>
      <c r="B19" s="21"/>
      <c r="C19" s="21"/>
      <c r="D19" s="22"/>
      <c r="E19" s="23"/>
      <c r="F19" s="22"/>
      <c r="G19" s="20" t="s">
        <v>24</v>
      </c>
      <c r="H19" s="24" t="s">
        <v>25</v>
      </c>
      <c r="I19" s="25"/>
      <c r="J19" s="25"/>
      <c r="K19" s="25"/>
      <c r="L19" s="26">
        <v>0.75</v>
      </c>
      <c r="N19" s="27" t="s">
        <v>26</v>
      </c>
    </row>
    <row r="20" spans="1:18" ht="6.6" customHeight="1" thickTop="1" thickBot="1" x14ac:dyDescent="0.25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2"/>
      <c r="M20" s="28"/>
      <c r="N20" s="28"/>
    </row>
    <row r="21" spans="1:18" x14ac:dyDescent="0.2">
      <c r="A21" s="165" t="s">
        <v>27</v>
      </c>
      <c r="B21" s="167" t="s">
        <v>28</v>
      </c>
      <c r="C21" s="167" t="s">
        <v>29</v>
      </c>
      <c r="D21" s="167" t="s">
        <v>30</v>
      </c>
      <c r="E21" s="169" t="s">
        <v>31</v>
      </c>
      <c r="F21" s="167" t="s">
        <v>32</v>
      </c>
      <c r="G21" s="167" t="s">
        <v>33</v>
      </c>
      <c r="H21" s="171" t="s">
        <v>34</v>
      </c>
      <c r="I21" s="172"/>
      <c r="J21" s="172"/>
      <c r="K21" s="173" t="s">
        <v>35</v>
      </c>
      <c r="L21" s="149" t="s">
        <v>36</v>
      </c>
      <c r="M21" s="151" t="s">
        <v>37</v>
      </c>
      <c r="N21" s="153" t="s">
        <v>38</v>
      </c>
    </row>
    <row r="22" spans="1:18" ht="13.5" thickBot="1" x14ac:dyDescent="0.25">
      <c r="A22" s="166"/>
      <c r="B22" s="168"/>
      <c r="C22" s="168"/>
      <c r="D22" s="168"/>
      <c r="E22" s="170"/>
      <c r="F22" s="168"/>
      <c r="G22" s="168"/>
      <c r="H22" s="33" t="s">
        <v>39</v>
      </c>
      <c r="I22" s="33" t="s">
        <v>40</v>
      </c>
      <c r="J22" s="33" t="s">
        <v>41</v>
      </c>
      <c r="K22" s="174"/>
      <c r="L22" s="150"/>
      <c r="M22" s="152"/>
      <c r="N22" s="154"/>
    </row>
    <row r="23" spans="1:18" ht="25.5" customHeight="1" x14ac:dyDescent="0.2">
      <c r="A23" s="34">
        <v>1</v>
      </c>
      <c r="B23" s="35">
        <v>161</v>
      </c>
      <c r="C23" s="36">
        <f>IF(ISBLANK($B23),"",VLOOKUP($B23,[1]список!$B$1:$G$544,2,0))</f>
        <v>10100511986</v>
      </c>
      <c r="D23" s="36" t="str">
        <f>IF(ISBLANK($B23),"",VLOOKUP($B23,[1]список!$B$1:$G$544,3,0))</f>
        <v>Афанасьев Никита</v>
      </c>
      <c r="E23" s="37">
        <f>IF(ISBLANK($B23),"",VLOOKUP($B23,[1]список!$B$1:$G$544,4,0))</f>
        <v>38756</v>
      </c>
      <c r="F23" s="37" t="str">
        <f>IF(ISBLANK($B23),"",VLOOKUP($B23,[1]список!$B$1:$H$544,5,0))</f>
        <v>КМС</v>
      </c>
      <c r="G23" s="38" t="str">
        <f>IF(ISBLANK($B23),"",VLOOKUP($B23,[1]список!$B$1:$H$544,6,0))</f>
        <v>Москва</v>
      </c>
      <c r="H23" s="39">
        <v>2.0990740740740738E-4</v>
      </c>
      <c r="I23" s="40">
        <f>I24-H23</f>
        <v>1.5243055555555558E-4</v>
      </c>
      <c r="J23" s="41">
        <f>K23-I24</f>
        <v>1.5833333333333324E-4</v>
      </c>
      <c r="K23" s="42">
        <v>5.206712962962962E-4</v>
      </c>
      <c r="L23" s="43">
        <f>0.75/(HOUR(K23)+MINUTE(K23)/60+SECOND(K23)/3600)</f>
        <v>60</v>
      </c>
      <c r="M23" s="44" t="str">
        <f>IF(K23&lt;=TIMEVALUE("0:43,500"),"МСМК",IF(K23&lt;=TIMEVALUE("0:44,700"),"МС",IF(K23&lt;=TIMEVALUE("0:47,500"),"КМС",IF(K23&lt;=TIMEVALUE("0:49,500"),"1 СР",IF(K23&lt;=TIMEVALUE("0:51,500"),"2 СР",IF(K23&lt;=TIMEVALUE("0:53,500"),"3 СР",IF(K23&lt;=TIMEVALUE("0:56,000"),"1 сп.юн.р.")))))))</f>
        <v>КМС</v>
      </c>
      <c r="N23" s="45" t="s">
        <v>68</v>
      </c>
      <c r="R23" s="46"/>
    </row>
    <row r="24" spans="1:18" ht="25.5" customHeight="1" x14ac:dyDescent="0.2">
      <c r="A24" s="47">
        <f>A23</f>
        <v>1</v>
      </c>
      <c r="B24" s="48">
        <v>156</v>
      </c>
      <c r="C24" s="49">
        <f>IF(ISBLANK($B24),"",VLOOKUP($B24,[1]список!$B$1:$G$544,2,0))</f>
        <v>10082146957</v>
      </c>
      <c r="D24" s="49" t="str">
        <f>IF(ISBLANK($B24),"",VLOOKUP($B24,[1]список!$B$1:$G$544,3,0))</f>
        <v>Чернявский Игорь</v>
      </c>
      <c r="E24" s="50">
        <f>IF(ISBLANK($B24),"",VLOOKUP($B24,[1]список!$B$1:$G$544,4,0))</f>
        <v>38445</v>
      </c>
      <c r="F24" s="50" t="str">
        <f>IF(ISBLANK($B24),"",VLOOKUP($B24,[1]список!$B$1:$H$544,5,0))</f>
        <v>МС</v>
      </c>
      <c r="G24" s="51" t="str">
        <f>IF(ISBLANK($B24),"",VLOOKUP($B24,[1]список!$B$1:$H$544,6,0))</f>
        <v>Москва</v>
      </c>
      <c r="H24" s="52"/>
      <c r="I24" s="52">
        <v>3.6233796296296296E-4</v>
      </c>
      <c r="J24" s="52"/>
      <c r="K24" s="53"/>
      <c r="L24" s="54"/>
      <c r="M24" s="55"/>
      <c r="N24" s="56"/>
      <c r="R24" s="46"/>
    </row>
    <row r="25" spans="1:18" ht="25.5" customHeight="1" x14ac:dyDescent="0.2">
      <c r="A25" s="47"/>
      <c r="B25" s="57">
        <v>163</v>
      </c>
      <c r="C25" s="58">
        <f>IF(ISBLANK($B25),"",VLOOKUP($B25,[1]список!$B$1:$G$544,2,0))</f>
        <v>10112134711</v>
      </c>
      <c r="D25" s="58" t="str">
        <f>IF(ISBLANK($B25),"",VLOOKUP($B25,[1]список!$B$1:$G$544,3,0))</f>
        <v>Самусев Иван</v>
      </c>
      <c r="E25" s="59">
        <f>IF(ISBLANK($B25),"",VLOOKUP($B25,[1]список!$B$1:$G$544,4,0))</f>
        <v>38958</v>
      </c>
      <c r="F25" s="59" t="str">
        <f>IF(ISBLANK($B25),"",VLOOKUP($B25,[1]список!$B$1:$H$544,5,0))</f>
        <v>КМС</v>
      </c>
      <c r="G25" s="60" t="str">
        <f>IF(ISBLANK($B25),"",VLOOKUP($B25,[1]список!$B$1:$H$544,6,0))</f>
        <v>Москва</v>
      </c>
      <c r="H25" s="52"/>
      <c r="I25" s="52"/>
      <c r="J25" s="52"/>
      <c r="K25" s="53"/>
      <c r="L25" s="54"/>
      <c r="M25" s="61"/>
      <c r="N25" s="56"/>
      <c r="R25" s="46"/>
    </row>
    <row r="26" spans="1:18" ht="25.5" customHeight="1" thickBot="1" x14ac:dyDescent="0.25">
      <c r="A26" s="62">
        <f>A23</f>
        <v>1</v>
      </c>
      <c r="B26" s="63">
        <v>160</v>
      </c>
      <c r="C26" s="64">
        <f>IF(ISBLANK($B26),"",VLOOKUP($B26,[1]список!$B$1:$G$544,2,0))</f>
        <v>10092179383</v>
      </c>
      <c r="D26" s="64" t="str">
        <f>IF(ISBLANK($B26),"",VLOOKUP($B26,[1]список!$B$1:$G$544,3,0))</f>
        <v>Амелин Даниил</v>
      </c>
      <c r="E26" s="65">
        <f>IF(ISBLANK($B26),"",VLOOKUP($B26,[1]список!$B$1:$G$544,4,0))</f>
        <v>38819</v>
      </c>
      <c r="F26" s="65" t="str">
        <f>IF(ISBLANK($B26),"",VLOOKUP($B26,[1]список!$B$1:$H$544,5,0))</f>
        <v>КМС</v>
      </c>
      <c r="G26" s="66" t="str">
        <f>IF(ISBLANK($B26),"",VLOOKUP($B26,[1]список!$B$1:$H$544,6,0))</f>
        <v>Москва</v>
      </c>
      <c r="H26" s="52"/>
      <c r="I26" s="52"/>
      <c r="J26" s="52"/>
      <c r="K26" s="53"/>
      <c r="L26" s="54"/>
      <c r="M26" s="61"/>
      <c r="N26" s="56"/>
      <c r="R26" s="46"/>
    </row>
    <row r="27" spans="1:18" ht="25.5" customHeight="1" x14ac:dyDescent="0.2">
      <c r="A27" s="67">
        <v>2</v>
      </c>
      <c r="B27" s="68">
        <v>118</v>
      </c>
      <c r="C27" s="36">
        <f>IF(ISBLANK($B27),"",VLOOKUP($B27,[1]список!$B$1:$G$544,2,0))</f>
        <v>10120490148</v>
      </c>
      <c r="D27" s="36" t="str">
        <f>IF(ISBLANK($B27),"",VLOOKUP($B27,[1]список!$B$1:$G$544,3,0))</f>
        <v>Кондауров Иван</v>
      </c>
      <c r="E27" s="37">
        <f>IF(ISBLANK($B27),"",VLOOKUP($B27,[1]список!$B$1:$G$544,4,0))</f>
        <v>38826</v>
      </c>
      <c r="F27" s="37" t="str">
        <f>IF(ISBLANK($B27),"",VLOOKUP($B27,[1]список!$B$1:$H$544,5,0))</f>
        <v>КМС</v>
      </c>
      <c r="G27" s="38" t="str">
        <f>IF(ISBLANK($B27),"",VLOOKUP($B27,[1]список!$B$1:$H$544,6,0))</f>
        <v>Тульская область</v>
      </c>
      <c r="H27" s="39">
        <v>2.1886574074074072E-4</v>
      </c>
      <c r="I27" s="40">
        <f>I28-H27</f>
        <v>1.514699074074074E-4</v>
      </c>
      <c r="J27" s="41">
        <f>K27-I28</f>
        <v>1.548611111111112E-4</v>
      </c>
      <c r="K27" s="42">
        <v>5.2519675925925932E-4</v>
      </c>
      <c r="L27" s="43">
        <f>0.75/(HOUR(K27)+MINUTE(K27)/60+SECOND(K27)/3600)</f>
        <v>60</v>
      </c>
      <c r="M27" s="44" t="str">
        <f>IF(K27&lt;=TIMEVALUE("0:43,500"),"МСМК",IF(K27&lt;=TIMEVALUE("0:44,700"),"МС",IF(K27&lt;=TIMEVALUE("0:47,500"),"КМС",IF(K27&lt;=TIMEVALUE("0:49,500"),"1 СР",IF(K27&lt;=TIMEVALUE("0:51,500"),"2 СР",IF(K27&lt;=TIMEVALUE("0:53,500"),"3 СР",IF(K27&lt;=TIMEVALUE("0:56,000"),"1 сп.юн.р.")))))))</f>
        <v>КМС</v>
      </c>
      <c r="N27" s="45" t="s">
        <v>68</v>
      </c>
      <c r="R27" s="46"/>
    </row>
    <row r="28" spans="1:18" ht="25.5" customHeight="1" x14ac:dyDescent="0.2">
      <c r="A28" s="47">
        <f>A27</f>
        <v>2</v>
      </c>
      <c r="B28" s="48">
        <v>108</v>
      </c>
      <c r="C28" s="49">
        <f>IF(ISBLANK($B28),"",VLOOKUP($B28,[1]список!$B$1:$G$544,2,0))</f>
        <v>10083104530</v>
      </c>
      <c r="D28" s="49" t="str">
        <f>IF(ISBLANK($B28),"",VLOOKUP($B28,[1]список!$B$1:$G$544,3,0))</f>
        <v>Гирилович Игорь</v>
      </c>
      <c r="E28" s="50">
        <f>IF(ISBLANK($B28),"",VLOOKUP($B28,[1]список!$B$1:$G$544,4,0))</f>
        <v>38427</v>
      </c>
      <c r="F28" s="50" t="str">
        <f>IF(ISBLANK($B28),"",VLOOKUP($B28,[1]список!$B$1:$H$544,5,0))</f>
        <v>КМС</v>
      </c>
      <c r="G28" s="51" t="str">
        <f>IF(ISBLANK($B28),"",VLOOKUP($B28,[1]список!$B$1:$H$544,6,0))</f>
        <v>Тульская область</v>
      </c>
      <c r="H28" s="52"/>
      <c r="I28" s="52">
        <v>3.7033564814814812E-4</v>
      </c>
      <c r="J28" s="52"/>
      <c r="K28" s="69"/>
      <c r="L28" s="54">
        <f>L27</f>
        <v>60</v>
      </c>
      <c r="M28" s="55"/>
      <c r="N28" s="56" t="str">
        <f>N27</f>
        <v>Финал</v>
      </c>
      <c r="R28" s="46"/>
    </row>
    <row r="29" spans="1:18" ht="25.5" customHeight="1" x14ac:dyDescent="0.2">
      <c r="A29" s="47"/>
      <c r="B29" s="57">
        <v>113</v>
      </c>
      <c r="C29" s="58">
        <f>IF(ISBLANK($B29),"",VLOOKUP($B29,[1]список!$B$1:$G$544,2,0))</f>
        <v>10094923271</v>
      </c>
      <c r="D29" s="58" t="str">
        <f>IF(ISBLANK($B29),"",VLOOKUP($B29,[1]список!$B$1:$G$544,3,0))</f>
        <v>Быковский Никита</v>
      </c>
      <c r="E29" s="59">
        <f>IF(ISBLANK($B29),"",VLOOKUP($B29,[1]список!$B$1:$G$544,4,0))</f>
        <v>38917</v>
      </c>
      <c r="F29" s="59" t="str">
        <f>IF(ISBLANK($B29),"",VLOOKUP($B29,[1]список!$B$1:$H$544,5,0))</f>
        <v>КМС</v>
      </c>
      <c r="G29" s="60" t="str">
        <f>IF(ISBLANK($B29),"",VLOOKUP($B29,[1]список!$B$1:$H$544,6,0))</f>
        <v>Тульская область</v>
      </c>
      <c r="H29" s="52"/>
      <c r="I29" s="52"/>
      <c r="J29" s="52"/>
      <c r="K29" s="69"/>
      <c r="L29" s="54"/>
      <c r="M29" s="61"/>
      <c r="N29" s="56"/>
      <c r="R29" s="46"/>
    </row>
    <row r="30" spans="1:18" ht="25.5" customHeight="1" thickBot="1" x14ac:dyDescent="0.25">
      <c r="A30" s="47">
        <f>A28</f>
        <v>2</v>
      </c>
      <c r="B30" s="70">
        <v>126</v>
      </c>
      <c r="C30" s="64">
        <f>IF(ISBLANK($B30),"",VLOOKUP($B30,[1]список!$B$1:$G$544,2,0))</f>
        <v>10131028691</v>
      </c>
      <c r="D30" s="64" t="str">
        <f>IF(ISBLANK($B30),"",VLOOKUP($B30,[1]список!$B$1:$G$544,3,0))</f>
        <v>Зыбин Артем</v>
      </c>
      <c r="E30" s="65">
        <f>IF(ISBLANK($B30),"",VLOOKUP($B30,[1]список!$B$1:$G$544,4,0))</f>
        <v>39747</v>
      </c>
      <c r="F30" s="65" t="str">
        <f>IF(ISBLANK($B30),"",VLOOKUP($B30,[1]список!$B$1:$H$544,5,0))</f>
        <v>КМС</v>
      </c>
      <c r="G30" s="66" t="str">
        <f>IF(ISBLANK($B30),"",VLOOKUP($B30,[1]список!$B$1:$H$544,6,0))</f>
        <v>Тульская область</v>
      </c>
      <c r="H30" s="69"/>
      <c r="I30" s="69"/>
      <c r="J30" s="69"/>
      <c r="K30" s="71"/>
      <c r="L30" s="72">
        <f>L27</f>
        <v>60</v>
      </c>
      <c r="M30" s="61"/>
      <c r="N30" s="56" t="str">
        <f>N27</f>
        <v>Финал</v>
      </c>
      <c r="R30" s="46"/>
    </row>
    <row r="31" spans="1:18" ht="25.5" customHeight="1" x14ac:dyDescent="0.2">
      <c r="A31" s="67">
        <v>3</v>
      </c>
      <c r="B31" s="68">
        <v>152</v>
      </c>
      <c r="C31" s="36">
        <f>IF(ISBLANK($B31),"",VLOOKUP($B31,[1]список!$B$1:$G$544,2,0))</f>
        <v>10058292233</v>
      </c>
      <c r="D31" s="36" t="str">
        <f>IF(ISBLANK($B31),"",VLOOKUP($B31,[1]список!$B$1:$G$544,3,0))</f>
        <v>Кислицин Николай</v>
      </c>
      <c r="E31" s="37">
        <f>IF(ISBLANK($B31),"",VLOOKUP($B31,[1]список!$B$1:$G$544,4,0))</f>
        <v>38899</v>
      </c>
      <c r="F31" s="37" t="str">
        <f>IF(ISBLANK($B31),"",VLOOKUP($B31,[1]список!$B$1:$H$544,5,0))</f>
        <v>1 СР</v>
      </c>
      <c r="G31" s="38" t="str">
        <f>IF(ISBLANK($B31),"",VLOOKUP($B31,[1]список!$B$1:$H$544,6,0))</f>
        <v>Москва</v>
      </c>
      <c r="H31" s="39">
        <v>2.2225694444444444E-4</v>
      </c>
      <c r="I31" s="40">
        <f>I32-H31</f>
        <v>1.6402777777777783E-4</v>
      </c>
      <c r="J31" s="41">
        <f>K31-I32</f>
        <v>1.6527777777777781E-4</v>
      </c>
      <c r="K31" s="42">
        <v>5.5156250000000008E-4</v>
      </c>
      <c r="L31" s="73">
        <f>0.75/(HOUR(K31)+MINUTE(K31)/60+SECOND(K31)/3600)</f>
        <v>56.249999999999993</v>
      </c>
      <c r="M31" s="74" t="str">
        <f>IF(K31&lt;=TIMEVALUE("0:43,500"),"МСМК",IF(K31&lt;=TIMEVALUE("0:44,700"),"МС",IF(K31&lt;=TIMEVALUE("0:47,500"),"КМС",IF(K31&lt;=TIMEVALUE("0:49,500"),"1 СР",IF(K31&lt;=TIMEVALUE("0:51,500"),"2 СР",IF(K31&lt;=TIMEVALUE("0:53,500"),"3 СР",IF(K31&lt;=TIMEVALUE("0:56,000"),"1 сп.юн.р.")))))))</f>
        <v>1 СР</v>
      </c>
      <c r="N31" s="45" t="s">
        <v>68</v>
      </c>
      <c r="R31" s="46"/>
    </row>
    <row r="32" spans="1:18" ht="25.5" customHeight="1" x14ac:dyDescent="0.2">
      <c r="A32" s="47">
        <f>A31</f>
        <v>3</v>
      </c>
      <c r="B32" s="48">
        <v>146</v>
      </c>
      <c r="C32" s="49">
        <f>IF(ISBLANK($B32),"",VLOOKUP($B32,[1]список!$B$1:$G$544,2,0))</f>
        <v>10103549100</v>
      </c>
      <c r="D32" s="49" t="str">
        <f>IF(ISBLANK($B32),"",VLOOKUP($B32,[1]список!$B$1:$G$544,3,0))</f>
        <v>Григорьев Платон</v>
      </c>
      <c r="E32" s="50">
        <f>IF(ISBLANK($B32),"",VLOOKUP($B32,[1]список!$B$1:$G$544,4,0))</f>
        <v>38410</v>
      </c>
      <c r="F32" s="50" t="str">
        <f>IF(ISBLANK($B32),"",VLOOKUP($B32,[1]список!$B$1:$H$544,5,0))</f>
        <v>МС</v>
      </c>
      <c r="G32" s="51" t="str">
        <f>IF(ISBLANK($B32),"",VLOOKUP($B32,[1]список!$B$1:$H$544,6,0))</f>
        <v>Москва</v>
      </c>
      <c r="H32" s="52"/>
      <c r="I32" s="52">
        <v>3.8628472222222227E-4</v>
      </c>
      <c r="J32" s="52"/>
      <c r="K32" s="53"/>
      <c r="L32" s="54"/>
      <c r="M32" s="55"/>
      <c r="N32" s="56"/>
      <c r="R32" s="46"/>
    </row>
    <row r="33" spans="1:18" ht="25.5" customHeight="1" x14ac:dyDescent="0.2">
      <c r="A33" s="47"/>
      <c r="B33" s="57">
        <v>153</v>
      </c>
      <c r="C33" s="58">
        <f>IF(ISBLANK($B33),"",VLOOKUP($B33,[1]список!$B$1:$G$544,2,0))</f>
        <v>10090423686</v>
      </c>
      <c r="D33" s="58" t="str">
        <f>IF(ISBLANK($B33),"",VLOOKUP($B33,[1]список!$B$1:$G$544,3,0))</f>
        <v>Шешенин Андрей</v>
      </c>
      <c r="E33" s="59">
        <f>IF(ISBLANK($B33),"",VLOOKUP($B33,[1]список!$B$1:$G$544,4,0))</f>
        <v>38945</v>
      </c>
      <c r="F33" s="59" t="str">
        <f>IF(ISBLANK($B33),"",VLOOKUP($B33,[1]список!$B$1:$H$544,5,0))</f>
        <v>1 СР</v>
      </c>
      <c r="G33" s="60" t="str">
        <f>IF(ISBLANK($B33),"",VLOOKUP($B33,[1]список!$B$1:$H$544,6,0))</f>
        <v>Москва</v>
      </c>
      <c r="H33" s="52"/>
      <c r="I33" s="52"/>
      <c r="J33" s="52"/>
      <c r="K33" s="53"/>
      <c r="L33" s="54"/>
      <c r="M33" s="61"/>
      <c r="N33" s="56"/>
      <c r="R33" s="46"/>
    </row>
    <row r="34" spans="1:18" ht="25.5" customHeight="1" thickBot="1" x14ac:dyDescent="0.25">
      <c r="A34" s="62">
        <f>A31</f>
        <v>3</v>
      </c>
      <c r="B34" s="48">
        <v>154</v>
      </c>
      <c r="C34" s="64">
        <f>IF(ISBLANK($B34),"",VLOOKUP($B34,[1]список!$B$1:$G$544,2,0))</f>
        <v>10102210500</v>
      </c>
      <c r="D34" s="64" t="str">
        <f>IF(ISBLANK($B34),"",VLOOKUP($B34,[1]список!$B$1:$G$544,3,0))</f>
        <v>Корольков Павел</v>
      </c>
      <c r="E34" s="65">
        <f>IF(ISBLANK($B34),"",VLOOKUP($B34,[1]список!$B$1:$G$544,4,0))</f>
        <v>39061</v>
      </c>
      <c r="F34" s="65" t="str">
        <f>IF(ISBLANK($B34),"",VLOOKUP($B34,[1]список!$B$1:$H$544,5,0))</f>
        <v>КМС</v>
      </c>
      <c r="G34" s="66" t="str">
        <f>IF(ISBLANK($B34),"",VLOOKUP($B34,[1]список!$B$1:$H$544,6,0))</f>
        <v>Москва</v>
      </c>
      <c r="H34" s="75"/>
      <c r="I34" s="75"/>
      <c r="J34" s="75"/>
      <c r="K34" s="76"/>
      <c r="L34" s="77"/>
      <c r="M34" s="78"/>
      <c r="N34" s="79"/>
      <c r="R34" s="46"/>
    </row>
    <row r="35" spans="1:18" ht="25.5" customHeight="1" x14ac:dyDescent="0.2">
      <c r="A35" s="67">
        <v>4</v>
      </c>
      <c r="B35" s="80">
        <v>170</v>
      </c>
      <c r="C35" s="36">
        <v>10130335345</v>
      </c>
      <c r="D35" s="36" t="s">
        <v>42</v>
      </c>
      <c r="E35" s="37">
        <v>38821</v>
      </c>
      <c r="F35" s="37" t="s">
        <v>43</v>
      </c>
      <c r="G35" s="38" t="s">
        <v>44</v>
      </c>
      <c r="H35" s="81">
        <v>2.1802083333333333E-4</v>
      </c>
      <c r="I35" s="82">
        <f>I36-H35</f>
        <v>1.630208333333333E-4</v>
      </c>
      <c r="J35" s="52">
        <f>K35-I36</f>
        <v>1.7482638888888892E-4</v>
      </c>
      <c r="K35" s="53">
        <v>5.5586805555555554E-4</v>
      </c>
      <c r="L35" s="83">
        <f>0.75/(HOUR(K35)+MINUTE(K35)/60+SECOND(K35)/3600)</f>
        <v>56.249999999999993</v>
      </c>
      <c r="M35" s="84" t="str">
        <f>IF(K35&lt;=TIMEVALUE("0:43,500"),"МСМК",IF(K35&lt;=TIMEVALUE("0:44,700"),"МС",IF(K35&lt;=TIMEVALUE("0:47,500"),"КМС",IF(K35&lt;=TIMEVALUE("0:49,500"),"1 СР",IF(K35&lt;=TIMEVALUE("0:51,500"),"2 СР",IF(K35&lt;=TIMEVALUE("0:53,500"),"3 СР",IF(K35&lt;=TIMEVALUE("0:56,000"),"1 сп.юн.р.")))))))</f>
        <v>1 СР</v>
      </c>
      <c r="N35" s="45" t="s">
        <v>68</v>
      </c>
      <c r="R35" s="46"/>
    </row>
    <row r="36" spans="1:18" ht="25.5" customHeight="1" x14ac:dyDescent="0.2">
      <c r="A36" s="47">
        <f>A35</f>
        <v>4</v>
      </c>
      <c r="B36" s="85">
        <v>165</v>
      </c>
      <c r="C36" s="49">
        <v>10082410978</v>
      </c>
      <c r="D36" s="49" t="s">
        <v>45</v>
      </c>
      <c r="E36" s="50">
        <v>38794</v>
      </c>
      <c r="F36" s="50" t="s">
        <v>46</v>
      </c>
      <c r="G36" s="51" t="s">
        <v>44</v>
      </c>
      <c r="H36" s="52"/>
      <c r="I36" s="52">
        <v>3.8104166666666663E-4</v>
      </c>
      <c r="J36" s="52"/>
      <c r="K36" s="53"/>
      <c r="L36" s="54"/>
      <c r="M36" s="55"/>
      <c r="N36" s="56"/>
      <c r="R36" s="46"/>
    </row>
    <row r="37" spans="1:18" ht="25.5" customHeight="1" thickBot="1" x14ac:dyDescent="0.25">
      <c r="A37" s="47">
        <f>A35</f>
        <v>4</v>
      </c>
      <c r="B37" s="86">
        <v>166</v>
      </c>
      <c r="C37" s="87">
        <v>10104278519</v>
      </c>
      <c r="D37" s="87" t="s">
        <v>47</v>
      </c>
      <c r="E37" s="88">
        <v>38874</v>
      </c>
      <c r="F37" s="88" t="s">
        <v>46</v>
      </c>
      <c r="G37" s="89" t="s">
        <v>44</v>
      </c>
      <c r="H37" s="75"/>
      <c r="I37" s="75"/>
      <c r="J37" s="75"/>
      <c r="K37" s="76"/>
      <c r="L37" s="77"/>
      <c r="M37" s="78"/>
      <c r="N37" s="79"/>
      <c r="R37" s="46"/>
    </row>
    <row r="38" spans="1:18" ht="25.5" customHeight="1" x14ac:dyDescent="0.2">
      <c r="A38" s="67">
        <v>5</v>
      </c>
      <c r="B38" s="35">
        <v>189</v>
      </c>
      <c r="C38" s="36">
        <f>IF(ISBLANK($B38),"",VLOOKUP($B38,[1]список!$B$1:$G$544,2,0))</f>
        <v>10115653383</v>
      </c>
      <c r="D38" s="36" t="str">
        <f>IF(ISBLANK($B38),"",VLOOKUP($B38,[1]список!$B$1:$G$544,3,0))</f>
        <v>Бутрик Егор</v>
      </c>
      <c r="E38" s="37">
        <f>IF(ISBLANK($B38),"",VLOOKUP($B38,[1]список!$B$1:$G$544,4,0))</f>
        <v>38946</v>
      </c>
      <c r="F38" s="37" t="str">
        <f>IF(ISBLANK($B38),"",VLOOKUP($B38,[1]список!$B$1:$H$544,5,0))</f>
        <v>1 СР</v>
      </c>
      <c r="G38" s="38" t="str">
        <f>IF(ISBLANK($B38),"",VLOOKUP($B38,[1]список!$B$1:$H$544,6,0))</f>
        <v>Омская область</v>
      </c>
      <c r="H38" s="39">
        <v>2.2109953703703704E-4</v>
      </c>
      <c r="I38" s="40">
        <f>I39-H38</f>
        <v>1.6439814814814813E-4</v>
      </c>
      <c r="J38" s="41">
        <f>K38-I39</f>
        <v>1.683796296296296E-4</v>
      </c>
      <c r="K38" s="136">
        <v>5.5387731481481477E-4</v>
      </c>
      <c r="L38" s="90">
        <f>0.75/(HOUR(K38)+MINUTE(K38)/60+SECOND(K38)/3600)</f>
        <v>56.249999999999993</v>
      </c>
      <c r="M38" s="44" t="str">
        <f>IF(K38&lt;=TIMEVALUE("0:43,500"),"МСМК",IF(K38&lt;=TIMEVALUE("0:44,700"),"МС",IF(K38&lt;=TIMEVALUE("0:47,500"),"КМС",IF(K38&lt;=TIMEVALUE("0:49,500"),"1 СР",IF(K38&lt;=TIMEVALUE("0:51,500"),"2 СР",IF(K38&lt;=TIMEVALUE("0:53,500"),"3 СР",IF(K38&lt;=TIMEVALUE("0:56,000"),"1 сп.юн.р.")))))))</f>
        <v>1 СР</v>
      </c>
      <c r="N38" s="45" t="s">
        <v>69</v>
      </c>
      <c r="R38" s="46"/>
    </row>
    <row r="39" spans="1:18" ht="25.5" customHeight="1" x14ac:dyDescent="0.2">
      <c r="A39" s="47">
        <f>A38</f>
        <v>5</v>
      </c>
      <c r="B39" s="48">
        <v>188</v>
      </c>
      <c r="C39" s="49">
        <f>IF(ISBLANK($B39),"",VLOOKUP($B39,[1]список!$B$1:$G$544,2,0))</f>
        <v>10077480752</v>
      </c>
      <c r="D39" s="49" t="str">
        <f>IF(ISBLANK($B39),"",VLOOKUP($B39,[1]список!$B$1:$G$544,3,0))</f>
        <v>Буньков Максим</v>
      </c>
      <c r="E39" s="50">
        <f>IF(ISBLANK($B39),"",VLOOKUP($B39,[1]список!$B$1:$G$544,4,0))</f>
        <v>38586</v>
      </c>
      <c r="F39" s="50" t="str">
        <f>IF(ISBLANK($B39),"",VLOOKUP($B39,[1]список!$B$1:$H$544,5,0))</f>
        <v>2 СР</v>
      </c>
      <c r="G39" s="51" t="str">
        <f>IF(ISBLANK($B39),"",VLOOKUP($B39,[1]список!$B$1:$H$544,6,0))</f>
        <v>Омская область</v>
      </c>
      <c r="H39" s="52"/>
      <c r="I39" s="52">
        <v>3.8549768518518517E-4</v>
      </c>
      <c r="J39" s="52"/>
      <c r="K39" s="137"/>
      <c r="L39" s="138"/>
      <c r="M39" s="139"/>
      <c r="N39" s="56"/>
      <c r="R39" s="46"/>
    </row>
    <row r="40" spans="1:18" ht="25.5" customHeight="1" thickBot="1" x14ac:dyDescent="0.25">
      <c r="A40" s="62">
        <f>A38</f>
        <v>5</v>
      </c>
      <c r="B40" s="70">
        <v>187</v>
      </c>
      <c r="C40" s="87">
        <f>IF(ISBLANK($B40),"",VLOOKUP($B40,[1]список!$B$1:$G$544,2,0))</f>
        <v>10091962953</v>
      </c>
      <c r="D40" s="87" t="str">
        <f>IF(ISBLANK($B40),"",VLOOKUP($B40,[1]список!$B$1:$G$544,3,0))</f>
        <v>Козубенко Алексей</v>
      </c>
      <c r="E40" s="88">
        <f>IF(ISBLANK($B40),"",VLOOKUP($B40,[1]список!$B$1:$G$544,4,0))</f>
        <v>38364</v>
      </c>
      <c r="F40" s="88" t="str">
        <f>IF(ISBLANK($B40),"",VLOOKUP($B40,[1]список!$B$1:$H$544,5,0))</f>
        <v>КМС</v>
      </c>
      <c r="G40" s="89" t="str">
        <f>IF(ISBLANK($B40),"",VLOOKUP($B40,[1]список!$B$1:$H$544,6,0))</f>
        <v>Омская область</v>
      </c>
      <c r="H40" s="75"/>
      <c r="I40" s="75"/>
      <c r="J40" s="75"/>
      <c r="K40" s="76"/>
      <c r="L40" s="77"/>
      <c r="M40" s="78"/>
      <c r="N40" s="79"/>
      <c r="R40" s="46"/>
    </row>
    <row r="41" spans="1:18" ht="25.5" customHeight="1" x14ac:dyDescent="0.2">
      <c r="A41" s="67">
        <v>6</v>
      </c>
      <c r="B41" s="80">
        <v>65</v>
      </c>
      <c r="C41" s="36">
        <f>IF(ISBLANK($B41),"",VLOOKUP($B41,[1]список!$B$1:$G$544,2,0))</f>
        <v>10104584168</v>
      </c>
      <c r="D41" s="36" t="str">
        <f>IF(ISBLANK($B41),"",VLOOKUP($B41,[1]список!$B$1:$G$544,3,0))</f>
        <v>Комков Влад</v>
      </c>
      <c r="E41" s="37">
        <f>IF(ISBLANK($B41),"",VLOOKUP($B41,[1]список!$B$1:$G$544,4,0))</f>
        <v>39323</v>
      </c>
      <c r="F41" s="37" t="str">
        <f>IF(ISBLANK($B41),"",VLOOKUP($B41,[1]список!$B$1:$H$544,5,0))</f>
        <v>1 СР</v>
      </c>
      <c r="G41" s="38" t="s">
        <v>70</v>
      </c>
      <c r="H41" s="81">
        <v>2.286111111111111E-4</v>
      </c>
      <c r="I41" s="82">
        <f>I42-H41</f>
        <v>1.6292824074074075E-4</v>
      </c>
      <c r="J41" s="52">
        <f>K41-I42</f>
        <v>1.9277777777777777E-4</v>
      </c>
      <c r="K41" s="137">
        <v>5.8431712962962962E-4</v>
      </c>
      <c r="L41" s="140">
        <f>0.75/(HOUR(K41)+MINUTE(K41)/60+SECOND(K41)/3600)</f>
        <v>54</v>
      </c>
      <c r="M41" s="84" t="str">
        <f>IF(K41&lt;=TIMEVALUE("0:43,500"),"МСМК",IF(K41&lt;=TIMEVALUE("0:44,700"),"МС",IF(K41&lt;=TIMEVALUE("0:47,500"),"КМС",IF(K41&lt;=TIMEVALUE("0:49,500"),"1 СР",IF(K41&lt;=TIMEVALUE("0:51,500"),"2 СР",IF(K41&lt;=TIMEVALUE("0:53,500"),"3 СР",IF(K41&lt;=TIMEVALUE("0:56,000"),"1 сп.юн.р.")))))))</f>
        <v>2 СР</v>
      </c>
      <c r="N41" s="45" t="s">
        <v>69</v>
      </c>
      <c r="R41" s="46"/>
    </row>
    <row r="42" spans="1:18" ht="25.5" customHeight="1" x14ac:dyDescent="0.2">
      <c r="A42" s="47">
        <f>A41</f>
        <v>6</v>
      </c>
      <c r="B42" s="85">
        <v>101</v>
      </c>
      <c r="C42" s="49">
        <f>IF(ISBLANK($B42),"",VLOOKUP($B42,[1]список!$B$1:$G$544,2,0))</f>
        <v>10119497011</v>
      </c>
      <c r="D42" s="49" t="str">
        <f>IF(ISBLANK($B42),"",VLOOKUP($B42,[1]список!$B$1:$G$544,3,0))</f>
        <v>Цветков Артем</v>
      </c>
      <c r="E42" s="50">
        <f>IF(ISBLANK($B42),"",VLOOKUP($B42,[1]список!$B$1:$G$544,4,0))</f>
        <v>39295</v>
      </c>
      <c r="F42" s="50" t="str">
        <f>IF(ISBLANK($B42),"",VLOOKUP($B42,[1]список!$B$1:$H$544,5,0))</f>
        <v>КМС</v>
      </c>
      <c r="G42" s="51" t="str">
        <f>IF(ISBLANK($B42),"",VLOOKUP($B42,[1]список!$B$1:$H$544,6,0))</f>
        <v>Санкт-Петербург</v>
      </c>
      <c r="H42" s="52"/>
      <c r="I42" s="52">
        <v>3.9153935185185185E-4</v>
      </c>
      <c r="J42" s="52"/>
      <c r="K42" s="137"/>
      <c r="L42" s="138"/>
      <c r="M42" s="139"/>
      <c r="N42" s="56"/>
      <c r="R42" s="46"/>
    </row>
    <row r="43" spans="1:18" ht="25.5" customHeight="1" x14ac:dyDescent="0.2">
      <c r="A43" s="47"/>
      <c r="B43" s="91">
        <v>68</v>
      </c>
      <c r="C43" s="58">
        <f>IF(ISBLANK($B43),"",VLOOKUP($B43,[1]список!$B$1:$G$544,2,0))</f>
        <v>10116910545</v>
      </c>
      <c r="D43" s="58" t="str">
        <f>IF(ISBLANK($B43),"",VLOOKUP($B43,[1]список!$B$1:$G$544,3,0))</f>
        <v>Барыбин Даниил</v>
      </c>
      <c r="E43" s="59">
        <f>IF(ISBLANK($B43),"",VLOOKUP($B43,[1]список!$B$1:$G$544,4,0))</f>
        <v>39549</v>
      </c>
      <c r="F43" s="59" t="str">
        <f>IF(ISBLANK($B43),"",VLOOKUP($B43,[1]список!$B$1:$H$544,5,0))</f>
        <v>1 СР</v>
      </c>
      <c r="G43" s="60" t="s">
        <v>70</v>
      </c>
      <c r="H43" s="52"/>
      <c r="I43" s="52"/>
      <c r="J43" s="52"/>
      <c r="K43" s="137"/>
      <c r="L43" s="138"/>
      <c r="M43" s="141"/>
      <c r="N43" s="56"/>
      <c r="R43" s="46"/>
    </row>
    <row r="44" spans="1:18" ht="25.5" customHeight="1" thickBot="1" x14ac:dyDescent="0.25">
      <c r="A44" s="62">
        <f>A41</f>
        <v>6</v>
      </c>
      <c r="B44" s="92">
        <v>67</v>
      </c>
      <c r="C44" s="64">
        <f>IF(ISBLANK($B44),"",VLOOKUP($B44,[1]список!$B$1:$G$544,2,0))</f>
        <v>10133902723</v>
      </c>
      <c r="D44" s="64" t="str">
        <f>IF(ISBLANK($B44),"",VLOOKUP($B44,[1]список!$B$1:$G$544,3,0))</f>
        <v>Пушкарев Ярослав</v>
      </c>
      <c r="E44" s="65">
        <f>IF(ISBLANK($B44),"",VLOOKUP($B44,[1]список!$B$1:$G$544,4,0))</f>
        <v>39552</v>
      </c>
      <c r="F44" s="65" t="str">
        <f>IF(ISBLANK($B44),"",VLOOKUP($B44,[1]список!$B$1:$H$544,5,0))</f>
        <v>1 СР</v>
      </c>
      <c r="G44" s="66" t="s">
        <v>70</v>
      </c>
      <c r="H44" s="75"/>
      <c r="I44" s="75"/>
      <c r="J44" s="75"/>
      <c r="K44" s="76"/>
      <c r="L44" s="77"/>
      <c r="M44" s="78"/>
      <c r="N44" s="79"/>
      <c r="R44" s="46"/>
    </row>
    <row r="45" spans="1:18" ht="16.5" thickBot="1" x14ac:dyDescent="0.25">
      <c r="A45" s="93"/>
      <c r="B45" s="94"/>
      <c r="C45" s="94"/>
      <c r="D45" s="95"/>
      <c r="E45" s="96"/>
      <c r="F45" s="97"/>
      <c r="G45" s="98"/>
      <c r="H45" s="99"/>
      <c r="I45" s="99"/>
      <c r="J45" s="99"/>
      <c r="K45" s="99"/>
      <c r="L45" s="100"/>
      <c r="M45" s="101"/>
      <c r="N45" s="102"/>
    </row>
    <row r="46" spans="1:18" ht="15.75" thickTop="1" x14ac:dyDescent="0.2">
      <c r="A46" s="155" t="s">
        <v>48</v>
      </c>
      <c r="B46" s="156"/>
      <c r="C46" s="156"/>
      <c r="D46" s="156"/>
      <c r="E46" s="103"/>
      <c r="F46" s="103"/>
      <c r="G46" s="103" t="s">
        <v>49</v>
      </c>
      <c r="H46" s="103"/>
      <c r="I46" s="103"/>
      <c r="J46" s="103"/>
      <c r="K46" s="103"/>
      <c r="L46" s="156"/>
      <c r="M46" s="156"/>
      <c r="N46" s="157"/>
      <c r="R46" s="46"/>
    </row>
    <row r="47" spans="1:18" x14ac:dyDescent="0.2">
      <c r="A47" s="104" t="s">
        <v>50</v>
      </c>
      <c r="B47" s="105"/>
      <c r="C47" s="106"/>
      <c r="D47" s="107"/>
      <c r="E47" s="108"/>
      <c r="F47" s="109"/>
      <c r="G47" s="110" t="s">
        <v>51</v>
      </c>
      <c r="H47" s="111">
        <v>4</v>
      </c>
      <c r="I47" s="112" t="s">
        <v>52</v>
      </c>
      <c r="J47" s="113">
        <f>COUNTIF(F5:F62,"ЗМС")</f>
        <v>0</v>
      </c>
      <c r="K47" s="110"/>
      <c r="L47" s="114"/>
      <c r="M47" s="115"/>
      <c r="N47" s="116"/>
      <c r="R47" s="46"/>
    </row>
    <row r="48" spans="1:18" x14ac:dyDescent="0.2">
      <c r="A48" s="109" t="s">
        <v>53</v>
      </c>
      <c r="B48" s="105"/>
      <c r="C48" s="117"/>
      <c r="D48" s="107"/>
      <c r="E48" s="108"/>
      <c r="F48" s="109"/>
      <c r="G48" s="118" t="s">
        <v>54</v>
      </c>
      <c r="H48" s="111">
        <v>6</v>
      </c>
      <c r="I48" s="112" t="s">
        <v>55</v>
      </c>
      <c r="J48" s="113">
        <f>COUNTIF(F5:F62,"МСМК")</f>
        <v>0</v>
      </c>
      <c r="K48" s="118"/>
      <c r="L48" s="114"/>
      <c r="M48" s="115"/>
      <c r="N48" s="116"/>
      <c r="R48" s="46"/>
    </row>
    <row r="49" spans="1:18" x14ac:dyDescent="0.2">
      <c r="A49" s="104"/>
      <c r="B49" s="105"/>
      <c r="C49" s="119"/>
      <c r="D49" s="107"/>
      <c r="E49" s="108"/>
      <c r="F49" s="109"/>
      <c r="G49" s="118" t="s">
        <v>56</v>
      </c>
      <c r="H49" s="111">
        <v>6</v>
      </c>
      <c r="I49" s="112" t="s">
        <v>57</v>
      </c>
      <c r="J49" s="113">
        <f>COUNTIF(F5:F62,"МС")</f>
        <v>2</v>
      </c>
      <c r="K49" s="118"/>
      <c r="L49" s="114"/>
      <c r="M49" s="115"/>
      <c r="N49" s="116"/>
      <c r="R49" s="46"/>
    </row>
    <row r="50" spans="1:18" x14ac:dyDescent="0.2">
      <c r="A50" s="104"/>
      <c r="B50" s="105"/>
      <c r="C50" s="119"/>
      <c r="D50" s="107"/>
      <c r="E50" s="108"/>
      <c r="F50" s="109"/>
      <c r="G50" s="118" t="s">
        <v>58</v>
      </c>
      <c r="H50" s="111">
        <v>6</v>
      </c>
      <c r="I50" s="112" t="s">
        <v>46</v>
      </c>
      <c r="J50" s="113">
        <f>COUNTIF(F5:F62,"КМС")</f>
        <v>12</v>
      </c>
      <c r="K50" s="118"/>
      <c r="L50" s="114"/>
      <c r="M50" s="115"/>
      <c r="N50" s="116"/>
    </row>
    <row r="51" spans="1:18" x14ac:dyDescent="0.2">
      <c r="A51" s="104"/>
      <c r="B51" s="105"/>
      <c r="C51" s="119"/>
      <c r="D51" s="107"/>
      <c r="E51" s="108"/>
      <c r="F51" s="109"/>
      <c r="G51" s="118" t="s">
        <v>59</v>
      </c>
      <c r="H51" s="111">
        <f>COUNTIF(B5:B62,"НФ")</f>
        <v>0</v>
      </c>
      <c r="I51" s="112" t="s">
        <v>43</v>
      </c>
      <c r="J51" s="113">
        <f>COUNTIF(F5:F62,"1 СР")</f>
        <v>7</v>
      </c>
      <c r="K51" s="118"/>
      <c r="L51" s="114"/>
      <c r="M51" s="115"/>
      <c r="N51" s="116"/>
    </row>
    <row r="52" spans="1:18" x14ac:dyDescent="0.2">
      <c r="A52" s="104"/>
      <c r="B52" s="105"/>
      <c r="C52" s="105"/>
      <c r="D52" s="107"/>
      <c r="E52" s="108"/>
      <c r="F52" s="109"/>
      <c r="G52" s="118" t="s">
        <v>60</v>
      </c>
      <c r="H52" s="111">
        <f>COUNTIF(B5:B62,"ДСКВ")</f>
        <v>0</v>
      </c>
      <c r="I52" s="120" t="s">
        <v>61</v>
      </c>
      <c r="J52" s="113">
        <f>COUNTIF(F5:F62,"2 СР")</f>
        <v>1</v>
      </c>
      <c r="K52" s="118"/>
      <c r="L52" s="114"/>
      <c r="M52" s="121"/>
      <c r="N52" s="116"/>
    </row>
    <row r="53" spans="1:18" x14ac:dyDescent="0.2">
      <c r="A53" s="104"/>
      <c r="B53" s="105"/>
      <c r="C53" s="105"/>
      <c r="D53" s="107"/>
      <c r="E53" s="108"/>
      <c r="F53" s="109"/>
      <c r="G53" s="118" t="s">
        <v>62</v>
      </c>
      <c r="H53" s="111">
        <f>COUNTIF(B5:B62,"НС")</f>
        <v>0</v>
      </c>
      <c r="I53" s="120" t="s">
        <v>63</v>
      </c>
      <c r="J53" s="113">
        <f>COUNTIF(F5:F62,"3 СР")</f>
        <v>0</v>
      </c>
      <c r="K53" s="118"/>
      <c r="L53" s="114"/>
      <c r="M53" s="121"/>
      <c r="N53" s="116"/>
    </row>
    <row r="54" spans="1:18" x14ac:dyDescent="0.2">
      <c r="A54" s="122"/>
      <c r="B54" s="123"/>
      <c r="C54" s="123"/>
      <c r="D54" s="124"/>
      <c r="E54" s="125"/>
      <c r="F54" s="124"/>
      <c r="G54" s="124"/>
      <c r="H54" s="126"/>
      <c r="I54" s="126"/>
      <c r="J54" s="126"/>
      <c r="K54" s="126"/>
      <c r="L54" s="127"/>
      <c r="M54" s="124"/>
      <c r="N54" s="128"/>
    </row>
    <row r="55" spans="1:18" ht="14.45" customHeight="1" x14ac:dyDescent="0.2">
      <c r="A55" s="158" t="s">
        <v>64</v>
      </c>
      <c r="B55" s="159"/>
      <c r="C55" s="159"/>
      <c r="D55" s="159" t="s">
        <v>65</v>
      </c>
      <c r="E55" s="159"/>
      <c r="F55" s="159"/>
      <c r="G55" s="159" t="s">
        <v>66</v>
      </c>
      <c r="H55" s="159"/>
      <c r="I55" s="159"/>
      <c r="J55" s="160" t="s">
        <v>67</v>
      </c>
      <c r="K55" s="160"/>
      <c r="L55" s="160"/>
      <c r="M55" s="160"/>
      <c r="N55" s="161"/>
    </row>
    <row r="56" spans="1:18" x14ac:dyDescent="0.2">
      <c r="A56" s="142"/>
      <c r="B56" s="143"/>
      <c r="C56" s="143"/>
      <c r="D56" s="143"/>
      <c r="E56" s="143"/>
      <c r="F56" s="129"/>
      <c r="G56" s="129"/>
      <c r="H56" s="130"/>
      <c r="I56" s="130"/>
      <c r="J56" s="130"/>
      <c r="K56" s="130"/>
      <c r="L56" s="124"/>
      <c r="M56" s="124"/>
      <c r="N56" s="128"/>
    </row>
    <row r="57" spans="1:18" x14ac:dyDescent="0.2">
      <c r="A57" s="131"/>
      <c r="B57" s="132"/>
      <c r="C57" s="132"/>
      <c r="D57" s="132"/>
      <c r="E57" s="133"/>
      <c r="F57" s="123"/>
      <c r="G57" s="123"/>
      <c r="H57" s="132"/>
      <c r="I57" s="132"/>
      <c r="J57" s="134"/>
      <c r="K57" s="134"/>
      <c r="L57" s="123"/>
      <c r="M57" s="123"/>
      <c r="N57" s="135"/>
    </row>
    <row r="58" spans="1:18" x14ac:dyDescent="0.2">
      <c r="A58" s="131"/>
      <c r="B58" s="132"/>
      <c r="C58" s="132"/>
      <c r="D58" s="132"/>
      <c r="E58" s="133"/>
      <c r="F58" s="123"/>
      <c r="G58" s="123"/>
      <c r="H58" s="132"/>
      <c r="I58" s="132"/>
      <c r="J58" s="134"/>
      <c r="K58" s="134"/>
      <c r="L58" s="123"/>
      <c r="M58" s="123"/>
      <c r="N58" s="135"/>
    </row>
    <row r="59" spans="1:18" x14ac:dyDescent="0.2">
      <c r="A59" s="131"/>
      <c r="B59" s="132"/>
      <c r="C59" s="132"/>
      <c r="D59" s="132"/>
      <c r="E59" s="133"/>
      <c r="F59" s="123"/>
      <c r="G59" s="123"/>
      <c r="H59" s="132"/>
      <c r="I59" s="132"/>
      <c r="J59" s="134"/>
      <c r="K59" s="134"/>
      <c r="L59" s="123"/>
      <c r="M59" s="123"/>
      <c r="N59" s="135"/>
    </row>
    <row r="60" spans="1:18" x14ac:dyDescent="0.2">
      <c r="A60" s="131"/>
      <c r="B60" s="132"/>
      <c r="C60" s="132"/>
      <c r="D60" s="132"/>
      <c r="E60" s="133"/>
      <c r="F60" s="123"/>
      <c r="G60" s="123"/>
      <c r="H60" s="132"/>
      <c r="I60" s="132"/>
      <c r="J60" s="134"/>
      <c r="K60" s="134"/>
      <c r="L60" s="127"/>
      <c r="M60" s="124"/>
      <c r="N60" s="135"/>
    </row>
    <row r="61" spans="1:18" ht="13.5" thickBot="1" x14ac:dyDescent="0.25">
      <c r="A61" s="144" t="s">
        <v>2</v>
      </c>
      <c r="B61" s="145"/>
      <c r="C61" s="145"/>
      <c r="D61" s="145" t="str">
        <f>G17</f>
        <v>Михайлова И.Н. (ВК, Санкт-Петербург)</v>
      </c>
      <c r="E61" s="145"/>
      <c r="F61" s="145"/>
      <c r="G61" s="146" t="str">
        <f>G18</f>
        <v>Валова А.С. (ВК, Санкт-Петербург)</v>
      </c>
      <c r="H61" s="146"/>
      <c r="I61" s="146"/>
      <c r="J61" s="147" t="str">
        <f>G19</f>
        <v>Соловьев Г.Н. (ВК, Санкт-Петербург)</v>
      </c>
      <c r="K61" s="147"/>
      <c r="L61" s="147"/>
      <c r="M61" s="147"/>
      <c r="N61" s="148"/>
    </row>
    <row r="62" spans="1:18" ht="13.5" thickTop="1" x14ac:dyDescent="0.2"/>
  </sheetData>
  <mergeCells count="42">
    <mergeCell ref="A6:N6"/>
    <mergeCell ref="A1:N1"/>
    <mergeCell ref="A2:N2"/>
    <mergeCell ref="A3:N3"/>
    <mergeCell ref="A4:N4"/>
    <mergeCell ref="A5:N5"/>
    <mergeCell ref="H17:N17"/>
    <mergeCell ref="A7:N7"/>
    <mergeCell ref="A8:N8"/>
    <mergeCell ref="A9:N9"/>
    <mergeCell ref="A10:N10"/>
    <mergeCell ref="A11:N11"/>
    <mergeCell ref="A12:N12"/>
    <mergeCell ref="A13:D13"/>
    <mergeCell ref="A14:D14"/>
    <mergeCell ref="A15:G15"/>
    <mergeCell ref="H15:N15"/>
    <mergeCell ref="H16:N16"/>
    <mergeCell ref="A55:C55"/>
    <mergeCell ref="D55:F55"/>
    <mergeCell ref="G55:I55"/>
    <mergeCell ref="J55:N55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L21:L22"/>
    <mergeCell ref="M21:M22"/>
    <mergeCell ref="N21:N22"/>
    <mergeCell ref="A46:D46"/>
    <mergeCell ref="L46:N46"/>
    <mergeCell ref="A56:E56"/>
    <mergeCell ref="A61:C61"/>
    <mergeCell ref="D61:F61"/>
    <mergeCell ref="G61:I61"/>
    <mergeCell ref="J61:N61"/>
  </mergeCells>
  <pageMargins left="0.23622047244094488" right="0.23622047244094488" top="0.27364583333333331" bottom="0.47333333333333333" header="0.31496062992125984" footer="0.31496062992125984"/>
  <pageSetup paperSize="9" scale="7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 юниоры 17-18 кв (2)</vt:lpstr>
      <vt:lpstr>'ком спринт юниоры 17-18 кв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2023-06-08T16:22:10Z</dcterms:created>
  <dcterms:modified xsi:type="dcterms:W3CDTF">2023-06-08T16:27:00Z</dcterms:modified>
</cp:coreProperties>
</file>