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" sheetId="94" r:id="rId1"/>
  </sheets>
  <definedNames>
    <definedName name="_xlnm.Print_Titles" localSheetId="0">'инд гонка'!$21:$22</definedName>
    <definedName name="_xlnm.Print_Area" localSheetId="0">'инд гонка'!$A$1:$L$72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94" l="1"/>
  <c r="J34" i="94"/>
  <c r="I35" i="94"/>
  <c r="J35" i="94"/>
  <c r="I36" i="94"/>
  <c r="J36" i="94"/>
  <c r="I37" i="94"/>
  <c r="J37" i="94"/>
  <c r="I38" i="94"/>
  <c r="J38" i="94"/>
  <c r="I39" i="94"/>
  <c r="J39" i="94"/>
  <c r="I40" i="94"/>
  <c r="J40" i="94"/>
  <c r="I41" i="94"/>
  <c r="J41" i="94"/>
  <c r="I42" i="94"/>
  <c r="J42" i="94"/>
  <c r="I43" i="94"/>
  <c r="J43" i="94"/>
  <c r="I44" i="94"/>
  <c r="J44" i="94"/>
  <c r="I45" i="94"/>
  <c r="J45" i="94"/>
  <c r="I46" i="94"/>
  <c r="J46" i="94"/>
  <c r="I47" i="94"/>
  <c r="J47" i="94"/>
  <c r="I48" i="94"/>
  <c r="J48" i="94"/>
  <c r="I49" i="94"/>
  <c r="J49" i="94"/>
  <c r="I50" i="94"/>
  <c r="J50" i="94"/>
  <c r="I51" i="94"/>
  <c r="J51" i="94"/>
  <c r="I52" i="94"/>
  <c r="J52" i="94"/>
  <c r="I53" i="94"/>
  <c r="J53" i="94"/>
  <c r="J72" i="94" l="1"/>
  <c r="G72" i="94"/>
  <c r="D72" i="94"/>
  <c r="J23" i="94"/>
  <c r="I25" i="94"/>
  <c r="I26" i="94"/>
  <c r="I27" i="94"/>
  <c r="I28" i="94"/>
  <c r="I29" i="94"/>
  <c r="I30" i="94"/>
  <c r="I31" i="94"/>
  <c r="I32" i="94"/>
  <c r="I33" i="94"/>
  <c r="I24" i="94"/>
  <c r="J25" i="94" l="1"/>
  <c r="J26" i="94"/>
  <c r="J27" i="94"/>
  <c r="J28" i="94"/>
  <c r="J29" i="94"/>
  <c r="J30" i="94"/>
  <c r="J31" i="94"/>
  <c r="J32" i="94"/>
  <c r="J33" i="94"/>
  <c r="H61" i="94" l="1"/>
  <c r="J24" i="94"/>
  <c r="L62" i="94" l="1"/>
  <c r="L61" i="94"/>
  <c r="L60" i="94"/>
  <c r="L59" i="94"/>
  <c r="L58" i="94"/>
  <c r="L57" i="94"/>
  <c r="L56" i="94"/>
  <c r="H63" i="94"/>
  <c r="H62" i="94"/>
  <c r="H60" i="94"/>
  <c r="H59" i="94"/>
  <c r="H58" i="94" l="1"/>
  <c r="H57" i="94" s="1"/>
</calcChain>
</file>

<file path=xl/sharedStrings.xml><?xml version="1.0" encoding="utf-8"?>
<sst xmlns="http://schemas.openxmlformats.org/spreadsheetml/2006/main" count="192" uniqueCount="134">
  <si>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</si>
  <si>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</si>
  <si>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</si>
  <si>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</si>
  <si>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</si>
  <si>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</si>
  <si>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</si>
  <si>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</si>
  <si>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</si>
  <si>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</si>
  <si>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</si>
  <si>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</si>
  <si>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</si>
  <si>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</si>
  <si>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</si>
  <si>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</si>
  <si>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</si>
  <si>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</si>
  <si>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</si>
  <si>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</si>
  <si>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</si>
  <si>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</si>
  <si>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</si>
  <si>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</si>
  <si>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</si>
  <si>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</si>
  <si>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</si>
  <si>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</si>
  <si>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</si>
  <si>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</si>
  <si>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</si>
  <si>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</si>
  <si>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</si>
  <si>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</si>
  <si>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</si>
  <si>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</si>
  <si>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</si>
  <si>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</si>
  <si>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</si>
  <si>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</si>
  <si>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</si>
  <si>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</si>
  <si>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</si>
  <si>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>Осадки: без осадков</t>
  </si>
  <si>
    <t>Лимит времени</t>
  </si>
  <si>
    <t>МЕЖРЕГИОНАЛЬНЫЕ СОРЕВНОВАНИЯ</t>
  </si>
  <si>
    <t xml:space="preserve">МАКСИМАЛЬНЫЙ ПЕРЕПАД (HD)(м): </t>
  </si>
  <si>
    <t xml:space="preserve">СУММА ПОЛОЖИТЕЛЬНЫХ ПЕРЕПАДОВ ВЫСОТЫ НА ДИСТАНЦИИ (ТС)(м): </t>
  </si>
  <si>
    <t xml:space="preserve">Ветер: </t>
  </si>
  <si>
    <t>Первенство ПФО</t>
  </si>
  <si>
    <t>шоссе - индивидуальная гонка на время</t>
  </si>
  <si>
    <t>МЕСТО ПРОВЕДЕНИЯ: г. Самара</t>
  </si>
  <si>
    <t>ДАТА ПРОВЕДЕНИЯ: 03 мая 2022 года</t>
  </si>
  <si>
    <t>НАЧАЛО ГОНКИ: 10ч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</si>
  <si>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15ч 00м</t>
    </r>
  </si>
  <si>
    <t>№ ВРВС: 0080511611Я</t>
  </si>
  <si>
    <t>№ ЕКП 2022: 5121</t>
  </si>
  <si>
    <t>НАЗВАНИЕ ТРАССЫ / РЕГ. НОМЕР: автодорога Урал-Муханово</t>
  </si>
  <si>
    <t>Кавтасьева Е.Г. (1 кат, г. Самара)</t>
  </si>
  <si>
    <t>Артамонова С.А. (1 кат, г. Самара)</t>
  </si>
  <si>
    <t>Поваляева М.М. (1 кат., г. Самара)</t>
  </si>
  <si>
    <t>Республика Татарстан</t>
  </si>
  <si>
    <t>Самарская область</t>
  </si>
  <si>
    <t>Саратовская область</t>
  </si>
  <si>
    <t>Температура: +9+14</t>
  </si>
  <si>
    <t>Влажность: 45%</t>
  </si>
  <si>
    <t>СУДЬЯ НА ФИНИШЕ</t>
  </si>
  <si>
    <t>Министерство спорта Самарской области</t>
  </si>
  <si>
    <t>Федерация велосипедного спорта Самарской области</t>
  </si>
  <si>
    <t>Юниоры 17-18 лет</t>
  </si>
  <si>
    <t>Закиров Тимур</t>
  </si>
  <si>
    <t>15.04.2004</t>
  </si>
  <si>
    <t>Коровниченко Кирилл</t>
  </si>
  <si>
    <t>09.12.2004</t>
  </si>
  <si>
    <t>Кириллин Алексей</t>
  </si>
  <si>
    <t>10.02.2005</t>
  </si>
  <si>
    <t>Шишков Степан</t>
  </si>
  <si>
    <t>08.03.2005</t>
  </si>
  <si>
    <t>Гаврилов Егор</t>
  </si>
  <si>
    <t>27.04.2004</t>
  </si>
  <si>
    <t>Филимошин Роман</t>
  </si>
  <si>
    <t>25.07.2005</t>
  </si>
  <si>
    <t>Михин Кирилл</t>
  </si>
  <si>
    <t>13.03.2005</t>
  </si>
  <si>
    <t>Шматов Никита</t>
  </si>
  <si>
    <t>30.04.2005</t>
  </si>
  <si>
    <t>Юнусов Артур</t>
  </si>
  <si>
    <t>06.01.2004</t>
  </si>
  <si>
    <t>Зотов Арсентий</t>
  </si>
  <si>
    <t>12.07.2005</t>
  </si>
  <si>
    <t>Газизов Данил</t>
  </si>
  <si>
    <t>16.08.2005</t>
  </si>
  <si>
    <t>Шмакаев Кирилл</t>
  </si>
  <si>
    <t>12.07.2004</t>
  </si>
  <si>
    <t>Гафиятов Булат</t>
  </si>
  <si>
    <t>28.03.2005</t>
  </si>
  <si>
    <t>Бухаров Антон</t>
  </si>
  <si>
    <t>19.07.2005</t>
  </si>
  <si>
    <t>Кормщиков Иван</t>
  </si>
  <si>
    <t>04.05.2005</t>
  </si>
  <si>
    <t>Кировская облапь</t>
  </si>
  <si>
    <t>Шумилин Егор</t>
  </si>
  <si>
    <t>08.07.2005</t>
  </si>
  <si>
    <t>Алексеев Никита</t>
  </si>
  <si>
    <t>19.11.2005</t>
  </si>
  <si>
    <t>Конюшенко Дмитрий</t>
  </si>
  <si>
    <t>22.09.2005</t>
  </si>
  <si>
    <t>Толстов Данила</t>
  </si>
  <si>
    <t>09.09.2004</t>
  </si>
  <si>
    <t>Мосалыгин Григорий</t>
  </si>
  <si>
    <t>23.09.2004</t>
  </si>
  <si>
    <t>Сухих Максим</t>
  </si>
  <si>
    <t>01.08.2004</t>
  </si>
  <si>
    <t>Полохов Артем</t>
  </si>
  <si>
    <t>01.06.2004</t>
  </si>
  <si>
    <t>Клюев Максим</t>
  </si>
  <si>
    <t>29.04.2004</t>
  </si>
  <si>
    <t>Галеев Ринат</t>
  </si>
  <si>
    <t>15.05.2005</t>
  </si>
  <si>
    <t>Лабанцев Игорь</t>
  </si>
  <si>
    <t>07.11.2004</t>
  </si>
  <si>
    <t>Нарышев Никита</t>
  </si>
  <si>
    <t>29.05.2004</t>
  </si>
  <si>
    <t>Степанько Данила</t>
  </si>
  <si>
    <t>21.06.2005</t>
  </si>
  <si>
    <t>Каменев Глеб</t>
  </si>
  <si>
    <t>09.12.2005</t>
  </si>
  <si>
    <t>Ивченко Андрей</t>
  </si>
  <si>
    <t>22.07.2004</t>
  </si>
  <si>
    <t>Захаров Валерий</t>
  </si>
  <si>
    <t>01.01.2004</t>
  </si>
  <si>
    <t>Краснов Павел</t>
  </si>
  <si>
    <t>01.01.2005</t>
  </si>
  <si>
    <t>Республика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</si>
</sst>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21" fontId="5" fillId="0" borderId="1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21" fontId="5" fillId="0" borderId="40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302077</xdr:colOff>
      <xdr:row>0</xdr:row>
      <xdr:rowOff>93383</xdr:rowOff>
    </xdr:from>
    <xdr:to>
      <xdr:col>2</xdr:col>
      <xdr:colOff>835024</xdr:colOff>
      <xdr:row>3</xdr:row>
      <xdr:rowOff>58512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720" y="93383"/>
          <a:ext cx="995590" cy="61827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304800</xdr:colOff>
      <xdr:row>6</xdr:row>
      <xdr:rowOff>9525</xdr:rowOff>
    </xdr:to>
    <xdr:sp macro="" textlink="">
      <xdr:nvSpPr>
        <xdr:cNvPr id="1025" name="AutoShape 1" descr="https://gerbu.ru/wp-content/uploads/2018/11/2000px-Coat_of_arms_of_Samara_Oblast.svg_.png"/>
        <xdr:cNvSpPr>
          <a:spLocks noChangeAspect="1" noChangeArrowheads="1"/>
        </xdr:cNvSpPr>
      </xdr:nvSpPr>
      <xdr:spPr bwMode="auto">
        <a:xfrm>
          <a:off x="123348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367393</xdr:colOff>
      <xdr:row>0</xdr:row>
      <xdr:rowOff>68036</xdr:rowOff>
    </xdr:from>
    <xdr:to>
      <xdr:col>11</xdr:col>
      <xdr:colOff>1197429</xdr:colOff>
      <xdr:row>4</xdr:row>
      <xdr:rowOff>69136</xdr:rowOff>
    </xdr:to>
    <xdr:pic>
      <xdr:nvPicPr>
        <xdr:cNvPr id="10" name="Рисунок 9" descr="https://i0.wp.com/mignsk.ru/wp-content/uploads/2021/07/dwooagwxcaep4sc.jpg-large.jpg?w=1200&amp;ssl=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12" t="8437" r="20923" b="3798"/>
        <a:stretch/>
      </xdr:blipFill>
      <xdr:spPr bwMode="auto">
        <a:xfrm>
          <a:off x="9606643" y="68036"/>
          <a:ext cx="830036" cy="871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381000</xdr:colOff>
      <xdr:row>0</xdr:row>
      <xdr:rowOff>122464</xdr:rowOff>
    </xdr:from>
    <xdr:to>
      <xdr:col>11</xdr:col>
      <xdr:colOff>217715</xdr:colOff>
      <xdr:row>3</xdr:row>
      <xdr:rowOff>193578</xdr:rowOff>
    </xdr:to>
    <xdr:pic>
      <xdr:nvPicPr>
        <xdr:cNvPr id="14" name="Рисунок 13" descr="https://sun1-98.userapi.com/s/v1/ig2/V-lpIGWU8h6zrgc4ntoa_j6TEQd_jdqLllTcOp_MoHMvmqmOHB34Vy3P1bYi9R5_RYIsvBtnX5L_cKXRL8L0KNDR.jpg?size=200x200&amp;quality=96&amp;crop=30,0,840,840&amp;ava=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5786" y="122464"/>
          <a:ext cx="721179" cy="724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81"/>
  <sheetViews>
    <sheetView tabSelected="1" view="pageBreakPreview" topLeftCell="A28" zoomScale="70" zoomScaleNormal="100" zoomScaleSheetLayoutView="70" workbookViewId="0">
      <selection activeCell="M42" sqref="M42"/>
    </sheetView>
  </sheetViews>
  <sheetFormatPr defaultColWidth="9.140625" defaultRowHeight="12.75" x14ac:dyDescent="0.2"/>
  <cols>
    <col min="1" max="1" width="7" style="1" customWidth="1"/>
    <col min="2" max="2" width="7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7.7109375" style="1" customWidth="1"/>
    <col min="7" max="7" width="22.42578125" style="1" customWidth="1"/>
    <col min="8" max="9" width="11.42578125" style="1" customWidth="1"/>
    <col min="10" max="10" width="11.7109375" style="40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7" ht="17.25" customHeight="1" x14ac:dyDescent="0.2">
      <c r="A2" s="119" t="s">
        <v>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7" ht="17.25" customHeight="1" x14ac:dyDescent="0.2">
      <c r="A3" s="119" t="s">
        <v>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7" ht="17.25" customHeight="1" x14ac:dyDescent="0.2">
      <c r="A4" s="119" t="s">
        <v>68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7" ht="6" customHeight="1" x14ac:dyDescent="0.2">
      <c r="A5" s="120" t="s">
        <v>40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O5" s="22"/>
    </row>
    <row r="6" spans="1:17" s="2" customFormat="1" ht="23.25" customHeight="1" x14ac:dyDescent="0.2">
      <c r="A6" s="125" t="s">
        <v>45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P6"/>
      <c r="Q6" s="22"/>
    </row>
    <row r="7" spans="1:17" s="2" customFormat="1" ht="18" customHeight="1" x14ac:dyDescent="0.2">
      <c r="A7" s="126" t="s">
        <v>17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O7"/>
    </row>
    <row r="8" spans="1:17" s="2" customFormat="1" ht="18.75" customHeight="1" thickBot="1" x14ac:dyDescent="0.25">
      <c r="A8" s="130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7" ht="19.5" customHeight="1" thickTop="1" x14ac:dyDescent="0.2">
      <c r="A9" s="127" t="s">
        <v>22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7" ht="18" customHeight="1" x14ac:dyDescent="0.2">
      <c r="A10" s="134" t="s">
        <v>50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6"/>
      <c r="P10"/>
    </row>
    <row r="11" spans="1:17" ht="19.5" customHeight="1" x14ac:dyDescent="0.2">
      <c r="A11" s="137" t="s">
        <v>69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7" ht="5.25" customHeight="1" x14ac:dyDescent="0.2">
      <c r="A12" s="131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3"/>
    </row>
    <row r="13" spans="1:17" ht="15.75" x14ac:dyDescent="0.2">
      <c r="A13" s="121" t="s">
        <v>51</v>
      </c>
      <c r="B13" s="122"/>
      <c r="C13" s="122"/>
      <c r="D13" s="122"/>
      <c r="E13" s="5"/>
      <c r="F13" s="5"/>
      <c r="G13" s="85" t="s">
        <v>53</v>
      </c>
      <c r="H13" s="5"/>
      <c r="I13" s="5"/>
      <c r="J13" s="35"/>
      <c r="K13" s="26"/>
      <c r="L13" s="27" t="s">
        <v>55</v>
      </c>
    </row>
    <row r="14" spans="1:17" ht="15.75" x14ac:dyDescent="0.2">
      <c r="A14" s="123" t="s">
        <v>52</v>
      </c>
      <c r="B14" s="124"/>
      <c r="C14" s="124"/>
      <c r="D14" s="124"/>
      <c r="E14" s="6"/>
      <c r="F14" s="6"/>
      <c r="G14" s="51" t="s">
        <v>54</v>
      </c>
      <c r="H14" s="6"/>
      <c r="I14" s="6"/>
      <c r="J14" s="36"/>
      <c r="K14" s="28"/>
      <c r="L14" s="49" t="s">
        <v>56</v>
      </c>
    </row>
    <row r="15" spans="1:17" ht="15" x14ac:dyDescent="0.2">
      <c r="A15" s="110" t="s">
        <v>10</v>
      </c>
      <c r="B15" s="106"/>
      <c r="C15" s="106"/>
      <c r="D15" s="106"/>
      <c r="E15" s="106"/>
      <c r="F15" s="106"/>
      <c r="G15" s="111"/>
      <c r="H15" s="105" t="s">
        <v>1</v>
      </c>
      <c r="I15" s="106"/>
      <c r="J15" s="106"/>
      <c r="K15" s="106"/>
      <c r="L15" s="107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40</v>
      </c>
      <c r="H16" s="114" t="s">
        <v>57</v>
      </c>
      <c r="I16" s="115"/>
      <c r="J16" s="115"/>
      <c r="K16" s="115"/>
      <c r="L16" s="116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9" t="s">
        <v>58</v>
      </c>
      <c r="H17" s="114" t="s">
        <v>46</v>
      </c>
      <c r="I17" s="115"/>
      <c r="J17" s="115"/>
      <c r="K17" s="115"/>
      <c r="L17" s="116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9" t="s">
        <v>59</v>
      </c>
      <c r="H18" s="114" t="s">
        <v>47</v>
      </c>
      <c r="I18" s="115"/>
      <c r="J18" s="115"/>
      <c r="K18" s="115"/>
      <c r="L18" s="116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9" t="s">
        <v>60</v>
      </c>
      <c r="H19" s="81" t="s">
        <v>38</v>
      </c>
      <c r="I19" s="7"/>
      <c r="J19" s="37"/>
      <c r="K19" s="48">
        <v>20</v>
      </c>
      <c r="L19" s="19"/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8"/>
      <c r="K20" s="20"/>
      <c r="L20" s="25"/>
    </row>
    <row r="21" spans="1:12" s="3" customFormat="1" ht="21" customHeight="1" thickTop="1" x14ac:dyDescent="0.2">
      <c r="A21" s="99" t="s">
        <v>7</v>
      </c>
      <c r="B21" s="97" t="s">
        <v>13</v>
      </c>
      <c r="C21" s="97" t="s">
        <v>37</v>
      </c>
      <c r="D21" s="97" t="s">
        <v>2</v>
      </c>
      <c r="E21" s="97" t="s">
        <v>36</v>
      </c>
      <c r="F21" s="97" t="s">
        <v>9</v>
      </c>
      <c r="G21" s="97" t="s">
        <v>14</v>
      </c>
      <c r="H21" s="97" t="s">
        <v>8</v>
      </c>
      <c r="I21" s="97" t="s">
        <v>26</v>
      </c>
      <c r="J21" s="117" t="s">
        <v>23</v>
      </c>
      <c r="K21" s="112" t="s">
        <v>25</v>
      </c>
      <c r="L21" s="108" t="s">
        <v>15</v>
      </c>
    </row>
    <row r="22" spans="1:12" s="3" customFormat="1" ht="13.5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118"/>
      <c r="K22" s="113"/>
      <c r="L22" s="109"/>
    </row>
    <row r="23" spans="1:12" s="4" customFormat="1" ht="17.25" customHeight="1" x14ac:dyDescent="0.2">
      <c r="A23" s="62">
        <v>1</v>
      </c>
      <c r="B23" s="63">
        <v>187</v>
      </c>
      <c r="C23" s="63"/>
      <c r="D23" s="77" t="s">
        <v>70</v>
      </c>
      <c r="E23" s="64" t="s">
        <v>71</v>
      </c>
      <c r="F23" s="64" t="s">
        <v>33</v>
      </c>
      <c r="G23" s="64" t="s">
        <v>62</v>
      </c>
      <c r="H23" s="86">
        <v>1.7685185185185182E-2</v>
      </c>
      <c r="I23" s="86"/>
      <c r="J23" s="68">
        <f>IFERROR($K$19*3600/(HOUR(H23)*3600+MINUTE(H23)*60+SECOND(H23)),"")</f>
        <v>47.120418848167539</v>
      </c>
      <c r="K23" s="64"/>
      <c r="L23" s="79"/>
    </row>
    <row r="24" spans="1:12" s="4" customFormat="1" ht="17.25" customHeight="1" x14ac:dyDescent="0.2">
      <c r="A24" s="62">
        <v>2</v>
      </c>
      <c r="B24" s="63">
        <v>204</v>
      </c>
      <c r="C24" s="63"/>
      <c r="D24" s="77" t="s">
        <v>72</v>
      </c>
      <c r="E24" s="64" t="s">
        <v>73</v>
      </c>
      <c r="F24" s="64" t="s">
        <v>33</v>
      </c>
      <c r="G24" s="64" t="s">
        <v>62</v>
      </c>
      <c r="H24" s="86">
        <v>1.7708333333333333E-2</v>
      </c>
      <c r="I24" s="86">
        <f>H24-$H$23</f>
        <v>2.314814814815061E-5</v>
      </c>
      <c r="J24" s="68">
        <f>IFERROR($K$19*3600/(HOUR(H24)*3600+MINUTE(H24)*60+SECOND(H24)),"")</f>
        <v>47.058823529411768</v>
      </c>
      <c r="K24" s="64"/>
      <c r="L24" s="79"/>
    </row>
    <row r="25" spans="1:12" s="4" customFormat="1" ht="17.25" customHeight="1" x14ac:dyDescent="0.2">
      <c r="A25" s="62">
        <v>3</v>
      </c>
      <c r="B25" s="63">
        <v>222</v>
      </c>
      <c r="C25" s="63"/>
      <c r="D25" s="77" t="s">
        <v>74</v>
      </c>
      <c r="E25" s="64" t="s">
        <v>75</v>
      </c>
      <c r="F25" s="64" t="s">
        <v>33</v>
      </c>
      <c r="G25" s="64" t="s">
        <v>62</v>
      </c>
      <c r="H25" s="86">
        <v>1.7766203703703704E-2</v>
      </c>
      <c r="I25" s="86">
        <f t="shared" ref="I25:I33" si="0">H25-$H$23</f>
        <v>8.1018518518521931E-5</v>
      </c>
      <c r="J25" s="68">
        <f t="shared" ref="J25:J33" si="1">IFERROR($K$19*3600/(HOUR(H25)*3600+MINUTE(H25)*60+SECOND(H25)),"")</f>
        <v>46.905537459283387</v>
      </c>
      <c r="K25" s="64"/>
      <c r="L25" s="79"/>
    </row>
    <row r="26" spans="1:12" s="4" customFormat="1" ht="17.25" customHeight="1" x14ac:dyDescent="0.2">
      <c r="A26" s="62">
        <v>4</v>
      </c>
      <c r="B26" s="63">
        <v>234</v>
      </c>
      <c r="C26" s="63"/>
      <c r="D26" s="77" t="s">
        <v>76</v>
      </c>
      <c r="E26" s="64" t="s">
        <v>77</v>
      </c>
      <c r="F26" s="63" t="s">
        <v>33</v>
      </c>
      <c r="G26" s="64" t="s">
        <v>63</v>
      </c>
      <c r="H26" s="86">
        <v>1.7800925925925925E-2</v>
      </c>
      <c r="I26" s="86">
        <f t="shared" si="0"/>
        <v>1.1574074074074264E-4</v>
      </c>
      <c r="J26" s="68">
        <f t="shared" si="1"/>
        <v>46.814044213263976</v>
      </c>
      <c r="K26" s="64"/>
      <c r="L26" s="79"/>
    </row>
    <row r="27" spans="1:12" s="4" customFormat="1" ht="17.25" customHeight="1" x14ac:dyDescent="0.2">
      <c r="A27" s="62">
        <v>5</v>
      </c>
      <c r="B27" s="63">
        <v>205</v>
      </c>
      <c r="C27" s="63"/>
      <c r="D27" s="77" t="s">
        <v>78</v>
      </c>
      <c r="E27" s="64" t="s">
        <v>79</v>
      </c>
      <c r="F27" s="64" t="s">
        <v>33</v>
      </c>
      <c r="G27" s="64" t="s">
        <v>62</v>
      </c>
      <c r="H27" s="86">
        <v>1.7824074074074076E-2</v>
      </c>
      <c r="I27" s="86">
        <f t="shared" si="0"/>
        <v>1.3888888888889325E-4</v>
      </c>
      <c r="J27" s="68">
        <f t="shared" si="1"/>
        <v>46.753246753246756</v>
      </c>
      <c r="K27" s="64"/>
      <c r="L27" s="79"/>
    </row>
    <row r="28" spans="1:12" s="4" customFormat="1" ht="17.25" customHeight="1" x14ac:dyDescent="0.2">
      <c r="A28" s="62">
        <v>6</v>
      </c>
      <c r="B28" s="63">
        <v>224</v>
      </c>
      <c r="C28" s="63"/>
      <c r="D28" s="77" t="s">
        <v>80</v>
      </c>
      <c r="E28" s="64" t="s">
        <v>81</v>
      </c>
      <c r="F28" s="64" t="s">
        <v>33</v>
      </c>
      <c r="G28" s="64" t="s">
        <v>62</v>
      </c>
      <c r="H28" s="86">
        <v>1.7835648148148149E-2</v>
      </c>
      <c r="I28" s="86">
        <f t="shared" si="0"/>
        <v>1.5046296296296682E-4</v>
      </c>
      <c r="J28" s="68">
        <f t="shared" si="1"/>
        <v>46.722907203114858</v>
      </c>
      <c r="K28" s="64"/>
      <c r="L28" s="79"/>
    </row>
    <row r="29" spans="1:12" s="4" customFormat="1" ht="17.25" customHeight="1" x14ac:dyDescent="0.2">
      <c r="A29" s="62">
        <v>7</v>
      </c>
      <c r="B29" s="63">
        <v>223</v>
      </c>
      <c r="C29" s="63"/>
      <c r="D29" s="77" t="s">
        <v>82</v>
      </c>
      <c r="E29" s="64" t="s">
        <v>83</v>
      </c>
      <c r="F29" s="64" t="s">
        <v>33</v>
      </c>
      <c r="G29" s="64" t="s">
        <v>62</v>
      </c>
      <c r="H29" s="86">
        <v>1.7893518518518517E-2</v>
      </c>
      <c r="I29" s="86">
        <f t="shared" si="0"/>
        <v>2.0833333333333467E-4</v>
      </c>
      <c r="J29" s="68">
        <f t="shared" si="1"/>
        <v>46.571798188874517</v>
      </c>
      <c r="K29" s="64"/>
      <c r="L29" s="79"/>
    </row>
    <row r="30" spans="1:12" s="4" customFormat="1" ht="17.25" customHeight="1" x14ac:dyDescent="0.2">
      <c r="A30" s="62">
        <v>8</v>
      </c>
      <c r="B30" s="63">
        <v>225</v>
      </c>
      <c r="C30" s="63"/>
      <c r="D30" s="77" t="s">
        <v>84</v>
      </c>
      <c r="E30" s="64" t="s">
        <v>85</v>
      </c>
      <c r="F30" s="63"/>
      <c r="G30" s="64" t="s">
        <v>62</v>
      </c>
      <c r="H30" s="86">
        <v>1.7916666666666668E-2</v>
      </c>
      <c r="I30" s="86">
        <f t="shared" si="0"/>
        <v>2.3148148148148529E-4</v>
      </c>
      <c r="J30" s="68">
        <f t="shared" si="1"/>
        <v>46.511627906976742</v>
      </c>
      <c r="K30" s="64"/>
      <c r="L30" s="79"/>
    </row>
    <row r="31" spans="1:12" s="4" customFormat="1" ht="17.25" customHeight="1" x14ac:dyDescent="0.2">
      <c r="A31" s="62">
        <v>9</v>
      </c>
      <c r="B31" s="63">
        <v>27</v>
      </c>
      <c r="C31" s="63"/>
      <c r="D31" s="77" t="s">
        <v>86</v>
      </c>
      <c r="E31" s="64" t="s">
        <v>87</v>
      </c>
      <c r="F31" s="64" t="s">
        <v>33</v>
      </c>
      <c r="G31" s="64" t="s">
        <v>61</v>
      </c>
      <c r="H31" s="86">
        <v>1.8020833333333333E-2</v>
      </c>
      <c r="I31" s="86">
        <f t="shared" si="0"/>
        <v>3.3564814814815089E-4</v>
      </c>
      <c r="J31" s="68">
        <f t="shared" si="1"/>
        <v>46.24277456647399</v>
      </c>
      <c r="K31" s="64"/>
      <c r="L31" s="79"/>
    </row>
    <row r="32" spans="1:12" s="4" customFormat="1" ht="17.25" customHeight="1" x14ac:dyDescent="0.2">
      <c r="A32" s="62">
        <v>10</v>
      </c>
      <c r="B32" s="63">
        <v>48</v>
      </c>
      <c r="C32" s="63"/>
      <c r="D32" s="77" t="s">
        <v>88</v>
      </c>
      <c r="E32" s="64" t="s">
        <v>89</v>
      </c>
      <c r="F32" s="63" t="s">
        <v>33</v>
      </c>
      <c r="G32" s="64" t="s">
        <v>62</v>
      </c>
      <c r="H32" s="86">
        <v>1.8159722222222219E-2</v>
      </c>
      <c r="I32" s="86">
        <f t="shared" si="0"/>
        <v>4.745370370370372E-4</v>
      </c>
      <c r="J32" s="68">
        <f t="shared" si="1"/>
        <v>45.88910133843212</v>
      </c>
      <c r="K32" s="64"/>
      <c r="L32" s="79"/>
    </row>
    <row r="33" spans="1:12" s="4" customFormat="1" ht="17.25" customHeight="1" x14ac:dyDescent="0.2">
      <c r="A33" s="62">
        <v>11</v>
      </c>
      <c r="B33" s="63">
        <v>19</v>
      </c>
      <c r="C33" s="63"/>
      <c r="D33" s="77" t="s">
        <v>90</v>
      </c>
      <c r="E33" s="64" t="s">
        <v>91</v>
      </c>
      <c r="F33" s="64" t="s">
        <v>33</v>
      </c>
      <c r="G33" s="64" t="s">
        <v>61</v>
      </c>
      <c r="H33" s="86">
        <v>1.818287037037037E-2</v>
      </c>
      <c r="I33" s="86">
        <f t="shared" si="0"/>
        <v>4.9768518518518781E-4</v>
      </c>
      <c r="J33" s="68">
        <f t="shared" si="1"/>
        <v>45.830681094844046</v>
      </c>
      <c r="K33" s="64"/>
      <c r="L33" s="79"/>
    </row>
    <row r="34" spans="1:12" s="4" customFormat="1" ht="17.25" customHeight="1" x14ac:dyDescent="0.2">
      <c r="A34" s="62">
        <v>12</v>
      </c>
      <c r="B34" s="63">
        <v>235</v>
      </c>
      <c r="C34" s="63"/>
      <c r="D34" s="77" t="s">
        <v>92</v>
      </c>
      <c r="E34" s="64" t="s">
        <v>93</v>
      </c>
      <c r="F34" s="64" t="s">
        <v>33</v>
      </c>
      <c r="G34" s="64" t="s">
        <v>63</v>
      </c>
      <c r="H34" s="86">
        <v>1.818287037037037E-2</v>
      </c>
      <c r="I34" s="86">
        <f t="shared" ref="I34:I53" si="2">H34-$H$23</f>
        <v>4.9768518518518781E-4</v>
      </c>
      <c r="J34" s="68">
        <f t="shared" ref="J34:J53" si="3">IFERROR($K$19*3600/(HOUR(H34)*3600+MINUTE(H34)*60+SECOND(H34)),"")</f>
        <v>45.830681094844046</v>
      </c>
      <c r="K34" s="64"/>
      <c r="L34" s="79"/>
    </row>
    <row r="35" spans="1:12" s="4" customFormat="1" ht="17.25" customHeight="1" x14ac:dyDescent="0.2">
      <c r="A35" s="62">
        <v>13</v>
      </c>
      <c r="B35" s="63">
        <v>38</v>
      </c>
      <c r="C35" s="63"/>
      <c r="D35" s="77" t="s">
        <v>94</v>
      </c>
      <c r="E35" s="64" t="s">
        <v>95</v>
      </c>
      <c r="F35" s="64" t="s">
        <v>33</v>
      </c>
      <c r="G35" s="64" t="s">
        <v>61</v>
      </c>
      <c r="H35" s="86">
        <v>1.8240740740740741E-2</v>
      </c>
      <c r="I35" s="86">
        <f t="shared" si="2"/>
        <v>5.5555555555555913E-4</v>
      </c>
      <c r="J35" s="68">
        <f t="shared" si="3"/>
        <v>45.685279187817258</v>
      </c>
      <c r="K35" s="64"/>
      <c r="L35" s="79"/>
    </row>
    <row r="36" spans="1:12" s="4" customFormat="1" ht="17.25" customHeight="1" x14ac:dyDescent="0.2">
      <c r="A36" s="62">
        <v>14</v>
      </c>
      <c r="B36" s="63">
        <v>36</v>
      </c>
      <c r="C36" s="63"/>
      <c r="D36" s="77" t="s">
        <v>96</v>
      </c>
      <c r="E36" s="64" t="s">
        <v>97</v>
      </c>
      <c r="F36" s="64" t="s">
        <v>33</v>
      </c>
      <c r="G36" s="64" t="s">
        <v>61</v>
      </c>
      <c r="H36" s="86">
        <v>1.8263888888888889E-2</v>
      </c>
      <c r="I36" s="86">
        <f t="shared" si="2"/>
        <v>5.7870370370370627E-4</v>
      </c>
      <c r="J36" s="68">
        <f t="shared" si="3"/>
        <v>45.627376425855516</v>
      </c>
      <c r="K36" s="64"/>
      <c r="L36" s="79"/>
    </row>
    <row r="37" spans="1:12" s="4" customFormat="1" ht="17.25" customHeight="1" x14ac:dyDescent="0.2">
      <c r="A37" s="62">
        <v>15</v>
      </c>
      <c r="B37" s="63">
        <v>230</v>
      </c>
      <c r="C37" s="63"/>
      <c r="D37" s="77" t="s">
        <v>98</v>
      </c>
      <c r="E37" s="64" t="s">
        <v>99</v>
      </c>
      <c r="F37" s="64" t="s">
        <v>39</v>
      </c>
      <c r="G37" s="64" t="s">
        <v>100</v>
      </c>
      <c r="H37" s="86">
        <v>1.8310185185185186E-2</v>
      </c>
      <c r="I37" s="86">
        <f t="shared" si="2"/>
        <v>6.2500000000000402E-4</v>
      </c>
      <c r="J37" s="68">
        <f t="shared" si="3"/>
        <v>45.512010113780022</v>
      </c>
      <c r="K37" s="64"/>
      <c r="L37" s="79"/>
    </row>
    <row r="38" spans="1:12" s="4" customFormat="1" ht="17.25" customHeight="1" x14ac:dyDescent="0.2">
      <c r="A38" s="62">
        <v>16</v>
      </c>
      <c r="B38" s="63">
        <v>236</v>
      </c>
      <c r="C38" s="63"/>
      <c r="D38" s="77" t="s">
        <v>101</v>
      </c>
      <c r="E38" s="64" t="s">
        <v>102</v>
      </c>
      <c r="F38" s="64" t="s">
        <v>33</v>
      </c>
      <c r="G38" s="64" t="s">
        <v>63</v>
      </c>
      <c r="H38" s="86">
        <v>1.834490740740741E-2</v>
      </c>
      <c r="I38" s="86">
        <f t="shared" si="2"/>
        <v>6.5972222222222821E-4</v>
      </c>
      <c r="J38" s="68">
        <f t="shared" si="3"/>
        <v>45.425867507886437</v>
      </c>
      <c r="K38" s="64"/>
      <c r="L38" s="79"/>
    </row>
    <row r="39" spans="1:12" s="4" customFormat="1" ht="17.25" customHeight="1" x14ac:dyDescent="0.2">
      <c r="A39" s="62">
        <v>17</v>
      </c>
      <c r="B39" s="63">
        <v>51</v>
      </c>
      <c r="C39" s="63"/>
      <c r="D39" s="77" t="s">
        <v>103</v>
      </c>
      <c r="E39" s="64" t="s">
        <v>104</v>
      </c>
      <c r="F39" s="64" t="s">
        <v>33</v>
      </c>
      <c r="G39" s="64" t="s">
        <v>62</v>
      </c>
      <c r="H39" s="86">
        <v>1.8368055555555554E-2</v>
      </c>
      <c r="I39" s="86">
        <f t="shared" si="2"/>
        <v>6.8287037037037188E-4</v>
      </c>
      <c r="J39" s="68">
        <f t="shared" si="3"/>
        <v>45.368620037807183</v>
      </c>
      <c r="K39" s="64"/>
      <c r="L39" s="79"/>
    </row>
    <row r="40" spans="1:12" s="4" customFormat="1" ht="17.25" customHeight="1" x14ac:dyDescent="0.2">
      <c r="A40" s="62">
        <v>18</v>
      </c>
      <c r="B40" s="63">
        <v>47</v>
      </c>
      <c r="C40" s="63"/>
      <c r="D40" s="77" t="s">
        <v>105</v>
      </c>
      <c r="E40" s="64" t="s">
        <v>106</v>
      </c>
      <c r="F40" s="64" t="s">
        <v>33</v>
      </c>
      <c r="G40" s="64" t="s">
        <v>62</v>
      </c>
      <c r="H40" s="86">
        <v>1.8437499999999999E-2</v>
      </c>
      <c r="I40" s="86">
        <f t="shared" si="2"/>
        <v>7.5231481481481677E-4</v>
      </c>
      <c r="J40" s="68">
        <f t="shared" si="3"/>
        <v>45.197740112994353</v>
      </c>
      <c r="K40" s="64"/>
      <c r="L40" s="79"/>
    </row>
    <row r="41" spans="1:12" s="4" customFormat="1" ht="17.25" customHeight="1" x14ac:dyDescent="0.2">
      <c r="A41" s="62">
        <v>19</v>
      </c>
      <c r="B41" s="63">
        <v>237</v>
      </c>
      <c r="C41" s="63"/>
      <c r="D41" s="77" t="s">
        <v>107</v>
      </c>
      <c r="E41" s="64" t="s">
        <v>108</v>
      </c>
      <c r="F41" s="64" t="s">
        <v>33</v>
      </c>
      <c r="G41" s="64" t="s">
        <v>63</v>
      </c>
      <c r="H41" s="86">
        <v>1.8460648148148146E-2</v>
      </c>
      <c r="I41" s="86">
        <f t="shared" si="2"/>
        <v>7.7546296296296391E-4</v>
      </c>
      <c r="J41" s="68">
        <f t="shared" si="3"/>
        <v>45.141065830721004</v>
      </c>
      <c r="K41" s="64"/>
      <c r="L41" s="79"/>
    </row>
    <row r="42" spans="1:12" s="4" customFormat="1" ht="17.25" customHeight="1" x14ac:dyDescent="0.2">
      <c r="A42" s="62">
        <v>20</v>
      </c>
      <c r="B42" s="63">
        <v>39</v>
      </c>
      <c r="C42" s="63"/>
      <c r="D42" s="77" t="s">
        <v>109</v>
      </c>
      <c r="E42" s="64" t="s">
        <v>110</v>
      </c>
      <c r="F42" s="64" t="s">
        <v>33</v>
      </c>
      <c r="G42" s="64" t="s">
        <v>63</v>
      </c>
      <c r="H42" s="86">
        <v>1.8506944444444444E-2</v>
      </c>
      <c r="I42" s="86">
        <f t="shared" si="2"/>
        <v>8.2175925925926166E-4</v>
      </c>
      <c r="J42" s="68">
        <f t="shared" si="3"/>
        <v>45.028142589118197</v>
      </c>
      <c r="K42" s="64"/>
      <c r="L42" s="79"/>
    </row>
    <row r="43" spans="1:12" s="4" customFormat="1" ht="17.25" customHeight="1" x14ac:dyDescent="0.2">
      <c r="A43" s="62">
        <v>21</v>
      </c>
      <c r="B43" s="63">
        <v>70</v>
      </c>
      <c r="C43" s="63"/>
      <c r="D43" s="77" t="s">
        <v>111</v>
      </c>
      <c r="E43" s="64" t="s">
        <v>112</v>
      </c>
      <c r="F43" s="64" t="s">
        <v>33</v>
      </c>
      <c r="G43" s="64" t="s">
        <v>62</v>
      </c>
      <c r="H43" s="86">
        <v>1.8530092592592595E-2</v>
      </c>
      <c r="I43" s="86">
        <f t="shared" si="2"/>
        <v>8.4490740740741227E-4</v>
      </c>
      <c r="J43" s="68">
        <f t="shared" si="3"/>
        <v>44.971892567145531</v>
      </c>
      <c r="K43" s="64"/>
      <c r="L43" s="79"/>
    </row>
    <row r="44" spans="1:12" s="4" customFormat="1" ht="17.25" customHeight="1" x14ac:dyDescent="0.2">
      <c r="A44" s="62">
        <v>22</v>
      </c>
      <c r="B44" s="63">
        <v>203</v>
      </c>
      <c r="C44" s="63"/>
      <c r="D44" s="77" t="s">
        <v>113</v>
      </c>
      <c r="E44" s="64" t="s">
        <v>114</v>
      </c>
      <c r="F44" s="64" t="s">
        <v>33</v>
      </c>
      <c r="G44" s="64" t="s">
        <v>62</v>
      </c>
      <c r="H44" s="86">
        <v>1.8576388888888889E-2</v>
      </c>
      <c r="I44" s="86">
        <f t="shared" si="2"/>
        <v>8.9120370370370655E-4</v>
      </c>
      <c r="J44" s="68">
        <f t="shared" si="3"/>
        <v>44.859813084112147</v>
      </c>
      <c r="K44" s="64"/>
      <c r="L44" s="79"/>
    </row>
    <row r="45" spans="1:12" s="4" customFormat="1" ht="17.25" customHeight="1" x14ac:dyDescent="0.2">
      <c r="A45" s="62">
        <v>23</v>
      </c>
      <c r="B45" s="63">
        <v>260</v>
      </c>
      <c r="C45" s="63"/>
      <c r="D45" s="77" t="s">
        <v>115</v>
      </c>
      <c r="E45" s="64" t="s">
        <v>116</v>
      </c>
      <c r="F45" s="64" t="s">
        <v>33</v>
      </c>
      <c r="G45" s="64" t="s">
        <v>62</v>
      </c>
      <c r="H45" s="86">
        <v>1.8622685185185183E-2</v>
      </c>
      <c r="I45" s="86">
        <f t="shared" si="2"/>
        <v>9.3750000000000083E-4</v>
      </c>
      <c r="J45" s="68">
        <f t="shared" si="3"/>
        <v>44.748290863890617</v>
      </c>
      <c r="K45" s="64"/>
      <c r="L45" s="79"/>
    </row>
    <row r="46" spans="1:12" s="4" customFormat="1" ht="17.25" customHeight="1" x14ac:dyDescent="0.2">
      <c r="A46" s="62">
        <v>24</v>
      </c>
      <c r="B46" s="63">
        <v>46</v>
      </c>
      <c r="C46" s="63"/>
      <c r="D46" s="77" t="s">
        <v>117</v>
      </c>
      <c r="E46" s="64" t="s">
        <v>118</v>
      </c>
      <c r="F46" s="64" t="s">
        <v>33</v>
      </c>
      <c r="G46" s="64" t="s">
        <v>62</v>
      </c>
      <c r="H46" s="86">
        <v>1.8680555555555554E-2</v>
      </c>
      <c r="I46" s="86">
        <f t="shared" si="2"/>
        <v>9.9537037037037215E-4</v>
      </c>
      <c r="J46" s="68">
        <f t="shared" si="3"/>
        <v>44.609665427509292</v>
      </c>
      <c r="K46" s="64"/>
      <c r="L46" s="79"/>
    </row>
    <row r="47" spans="1:12" s="4" customFormat="1" ht="17.25" customHeight="1" x14ac:dyDescent="0.2">
      <c r="A47" s="62">
        <v>25</v>
      </c>
      <c r="B47" s="63">
        <v>308</v>
      </c>
      <c r="C47" s="63"/>
      <c r="D47" s="77" t="s">
        <v>119</v>
      </c>
      <c r="E47" s="64" t="s">
        <v>120</v>
      </c>
      <c r="F47" s="64" t="s">
        <v>41</v>
      </c>
      <c r="G47" s="64" t="s">
        <v>63</v>
      </c>
      <c r="H47" s="86">
        <v>1.8703703703703705E-2</v>
      </c>
      <c r="I47" s="86">
        <f t="shared" si="2"/>
        <v>1.0185185185185228E-3</v>
      </c>
      <c r="J47" s="68">
        <f t="shared" si="3"/>
        <v>44.554455445544555</v>
      </c>
      <c r="K47" s="64"/>
      <c r="L47" s="79"/>
    </row>
    <row r="48" spans="1:12" s="4" customFormat="1" ht="17.25" customHeight="1" x14ac:dyDescent="0.2">
      <c r="A48" s="62">
        <v>26</v>
      </c>
      <c r="B48" s="63">
        <v>309</v>
      </c>
      <c r="C48" s="63"/>
      <c r="D48" s="77" t="s">
        <v>121</v>
      </c>
      <c r="E48" s="64" t="s">
        <v>122</v>
      </c>
      <c r="F48" s="64" t="s">
        <v>41</v>
      </c>
      <c r="G48" s="64" t="s">
        <v>63</v>
      </c>
      <c r="H48" s="86">
        <v>1.8842592592592591E-2</v>
      </c>
      <c r="I48" s="86">
        <f t="shared" si="2"/>
        <v>1.1574074074074091E-3</v>
      </c>
      <c r="J48" s="68">
        <f t="shared" si="3"/>
        <v>44.226044226044223</v>
      </c>
      <c r="K48" s="64"/>
      <c r="L48" s="79"/>
    </row>
    <row r="49" spans="1:12" s="4" customFormat="1" ht="17.25" customHeight="1" x14ac:dyDescent="0.2">
      <c r="A49" s="62">
        <v>27</v>
      </c>
      <c r="B49" s="63">
        <v>310</v>
      </c>
      <c r="C49" s="63"/>
      <c r="D49" s="77" t="s">
        <v>123</v>
      </c>
      <c r="E49" s="64" t="s">
        <v>124</v>
      </c>
      <c r="F49" s="64" t="s">
        <v>41</v>
      </c>
      <c r="G49" s="64" t="s">
        <v>63</v>
      </c>
      <c r="H49" s="86">
        <v>1.8958333333333334E-2</v>
      </c>
      <c r="I49" s="86">
        <f t="shared" si="2"/>
        <v>1.2731481481481517E-3</v>
      </c>
      <c r="J49" s="68">
        <f t="shared" si="3"/>
        <v>43.956043956043956</v>
      </c>
      <c r="K49" s="64"/>
      <c r="L49" s="79"/>
    </row>
    <row r="50" spans="1:12" s="4" customFormat="1" ht="17.25" customHeight="1" x14ac:dyDescent="0.2">
      <c r="A50" s="62">
        <v>28</v>
      </c>
      <c r="B50" s="63">
        <v>311</v>
      </c>
      <c r="C50" s="63"/>
      <c r="D50" s="77" t="s">
        <v>125</v>
      </c>
      <c r="E50" s="64" t="s">
        <v>126</v>
      </c>
      <c r="F50" s="64" t="s">
        <v>41</v>
      </c>
      <c r="G50" s="64" t="s">
        <v>63</v>
      </c>
      <c r="H50" s="86">
        <v>1.9004629629629632E-2</v>
      </c>
      <c r="I50" s="86">
        <f t="shared" si="2"/>
        <v>1.3194444444444495E-3</v>
      </c>
      <c r="J50" s="68">
        <f t="shared" si="3"/>
        <v>43.848964677222902</v>
      </c>
      <c r="K50" s="64"/>
      <c r="L50" s="79"/>
    </row>
    <row r="51" spans="1:12" s="4" customFormat="1" ht="17.25" customHeight="1" x14ac:dyDescent="0.2">
      <c r="A51" s="62">
        <v>29</v>
      </c>
      <c r="B51" s="63">
        <v>312</v>
      </c>
      <c r="C51" s="63"/>
      <c r="D51" s="77" t="s">
        <v>127</v>
      </c>
      <c r="E51" s="64" t="s">
        <v>128</v>
      </c>
      <c r="F51" s="64" t="s">
        <v>33</v>
      </c>
      <c r="G51" s="64" t="s">
        <v>63</v>
      </c>
      <c r="H51" s="86">
        <v>1.9398148148148147E-2</v>
      </c>
      <c r="I51" s="86">
        <f t="shared" si="2"/>
        <v>1.7129629629629647E-3</v>
      </c>
      <c r="J51" s="68">
        <f t="shared" si="3"/>
        <v>42.959427207637233</v>
      </c>
      <c r="K51" s="64"/>
      <c r="L51" s="79"/>
    </row>
    <row r="52" spans="1:12" s="4" customFormat="1" ht="17.25" customHeight="1" x14ac:dyDescent="0.2">
      <c r="A52" s="62">
        <v>30</v>
      </c>
      <c r="B52" s="63">
        <v>306</v>
      </c>
      <c r="C52" s="63"/>
      <c r="D52" s="77" t="s">
        <v>129</v>
      </c>
      <c r="E52" s="64" t="s">
        <v>130</v>
      </c>
      <c r="F52" s="64" t="s">
        <v>39</v>
      </c>
      <c r="G52" s="64" t="s">
        <v>63</v>
      </c>
      <c r="H52" s="86">
        <v>1.9409722222222221E-2</v>
      </c>
      <c r="I52" s="86">
        <f t="shared" si="2"/>
        <v>1.7245370370370383E-3</v>
      </c>
      <c r="J52" s="68">
        <f t="shared" si="3"/>
        <v>42.933810375670838</v>
      </c>
      <c r="K52" s="64"/>
      <c r="L52" s="79"/>
    </row>
    <row r="53" spans="1:12" s="4" customFormat="1" ht="17.25" customHeight="1" thickBot="1" x14ac:dyDescent="0.25">
      <c r="A53" s="87">
        <v>31</v>
      </c>
      <c r="B53" s="65">
        <v>316</v>
      </c>
      <c r="C53" s="65"/>
      <c r="D53" s="78" t="s">
        <v>131</v>
      </c>
      <c r="E53" s="66" t="s">
        <v>132</v>
      </c>
      <c r="F53" s="66" t="s">
        <v>33</v>
      </c>
      <c r="G53" s="66" t="s">
        <v>133</v>
      </c>
      <c r="H53" s="88">
        <v>1.9467592592592595E-2</v>
      </c>
      <c r="I53" s="88">
        <f t="shared" si="2"/>
        <v>1.7824074074074131E-3</v>
      </c>
      <c r="J53" s="76">
        <f t="shared" si="3"/>
        <v>42.806183115338882</v>
      </c>
      <c r="K53" s="66"/>
      <c r="L53" s="80"/>
    </row>
    <row r="54" spans="1:12" s="4" customFormat="1" ht="9" customHeight="1" thickTop="1" thickBot="1" x14ac:dyDescent="0.25">
      <c r="A54" s="54"/>
      <c r="B54" s="58"/>
      <c r="C54" s="59"/>
      <c r="D54" s="41"/>
      <c r="E54" s="41"/>
      <c r="F54" s="54"/>
      <c r="G54" s="41"/>
      <c r="H54" s="60"/>
      <c r="I54" s="60"/>
      <c r="J54" s="61"/>
      <c r="K54" s="61"/>
      <c r="L54" s="61"/>
    </row>
    <row r="55" spans="1:12" s="4" customFormat="1" ht="18" customHeight="1" thickTop="1" x14ac:dyDescent="0.2">
      <c r="A55" s="102" t="s">
        <v>5</v>
      </c>
      <c r="B55" s="103"/>
      <c r="C55" s="103"/>
      <c r="D55" s="103"/>
      <c r="E55" s="52"/>
      <c r="F55" s="52"/>
      <c r="G55" s="103" t="s">
        <v>6</v>
      </c>
      <c r="H55" s="103"/>
      <c r="I55" s="103"/>
      <c r="J55" s="103"/>
      <c r="K55" s="103"/>
      <c r="L55" s="104"/>
    </row>
    <row r="56" spans="1:12" s="4" customFormat="1" ht="12" customHeight="1" x14ac:dyDescent="0.2">
      <c r="A56" s="29" t="s">
        <v>64</v>
      </c>
      <c r="B56" s="30"/>
      <c r="C56" s="32"/>
      <c r="D56" s="31"/>
      <c r="E56" s="42"/>
      <c r="F56" s="43"/>
      <c r="G56" s="71" t="s">
        <v>34</v>
      </c>
      <c r="H56" s="55">
        <v>4</v>
      </c>
      <c r="I56" s="56"/>
      <c r="J56" s="1"/>
      <c r="K56" s="69" t="s">
        <v>32</v>
      </c>
      <c r="L56" s="53">
        <f>COUNTIF(F23:F53,"ЗМС")</f>
        <v>0</v>
      </c>
    </row>
    <row r="57" spans="1:12" s="4" customFormat="1" ht="12" customHeight="1" x14ac:dyDescent="0.2">
      <c r="A57" s="29" t="s">
        <v>65</v>
      </c>
      <c r="B57" s="8"/>
      <c r="C57" s="33"/>
      <c r="D57" s="23"/>
      <c r="E57" s="44"/>
      <c r="F57" s="45"/>
      <c r="G57" s="71" t="s">
        <v>27</v>
      </c>
      <c r="H57" s="55">
        <f>H58+H63</f>
        <v>31</v>
      </c>
      <c r="I57" s="56"/>
      <c r="J57" s="1"/>
      <c r="K57" s="69" t="s">
        <v>21</v>
      </c>
      <c r="L57" s="53">
        <f>COUNTIF(F23:F53,"МСМК")</f>
        <v>0</v>
      </c>
    </row>
    <row r="58" spans="1:12" s="4" customFormat="1" ht="12" customHeight="1" x14ac:dyDescent="0.2">
      <c r="A58" s="29" t="s">
        <v>43</v>
      </c>
      <c r="B58" s="8"/>
      <c r="C58" s="34"/>
      <c r="D58" s="23"/>
      <c r="E58" s="44"/>
      <c r="F58" s="45"/>
      <c r="G58" s="71" t="s">
        <v>28</v>
      </c>
      <c r="H58" s="55">
        <f>H59+H60+H62</f>
        <v>31</v>
      </c>
      <c r="I58" s="56"/>
      <c r="J58" s="1"/>
      <c r="K58" s="69" t="s">
        <v>24</v>
      </c>
      <c r="L58" s="53">
        <f>COUNTIF(F23:F53,"МС")</f>
        <v>0</v>
      </c>
    </row>
    <row r="59" spans="1:12" s="4" customFormat="1" ht="12" customHeight="1" x14ac:dyDescent="0.2">
      <c r="A59" s="29" t="s">
        <v>48</v>
      </c>
      <c r="B59" s="8"/>
      <c r="C59" s="34"/>
      <c r="D59" s="23"/>
      <c r="G59" s="71" t="s">
        <v>29</v>
      </c>
      <c r="H59" s="55">
        <f>COUNT(A23:A53)</f>
        <v>31</v>
      </c>
      <c r="I59" s="56"/>
      <c r="J59" s="1"/>
      <c r="K59" s="69" t="s">
        <v>33</v>
      </c>
      <c r="L59" s="53">
        <f>COUNTIF(F23:F53,"КМС")</f>
        <v>24</v>
      </c>
    </row>
    <row r="60" spans="1:12" s="4" customFormat="1" ht="12" customHeight="1" x14ac:dyDescent="0.2">
      <c r="A60" s="74"/>
      <c r="B60" s="8"/>
      <c r="C60" s="34"/>
      <c r="D60" s="23"/>
      <c r="E60" s="44"/>
      <c r="F60" s="45"/>
      <c r="G60" s="71" t="s">
        <v>30</v>
      </c>
      <c r="H60" s="55">
        <f>COUNTIF(A23:A53,"НФ")</f>
        <v>0</v>
      </c>
      <c r="I60" s="56"/>
      <c r="J60" s="1"/>
      <c r="K60" s="69" t="s">
        <v>39</v>
      </c>
      <c r="L60" s="53">
        <f>COUNTIF(F23:F53,"1 СР")</f>
        <v>2</v>
      </c>
    </row>
    <row r="61" spans="1:12" s="4" customFormat="1" ht="12" customHeight="1" x14ac:dyDescent="0.2">
      <c r="A61" s="29"/>
      <c r="B61" s="8"/>
      <c r="C61" s="34"/>
      <c r="D61" s="23"/>
      <c r="E61" s="44"/>
      <c r="F61" s="45"/>
      <c r="G61" s="69" t="s">
        <v>44</v>
      </c>
      <c r="H61" s="70">
        <f>COUNTIF(A23:A53,"ЛИМ")</f>
        <v>0</v>
      </c>
      <c r="I61" s="56"/>
      <c r="J61" s="1"/>
      <c r="K61" s="39" t="s">
        <v>41</v>
      </c>
      <c r="L61" s="50">
        <f>COUNTIF(F23:F53,"2 СР")</f>
        <v>4</v>
      </c>
    </row>
    <row r="62" spans="1:12" s="4" customFormat="1" ht="12" customHeight="1" x14ac:dyDescent="0.2">
      <c r="A62" s="29"/>
      <c r="B62" s="8"/>
      <c r="C62" s="8"/>
      <c r="D62" s="23"/>
      <c r="E62" s="44"/>
      <c r="F62" s="45"/>
      <c r="G62" s="71" t="s">
        <v>35</v>
      </c>
      <c r="H62" s="55">
        <f>COUNTIF(A23:A53,"ДСКВ")</f>
        <v>0</v>
      </c>
      <c r="I62" s="56"/>
      <c r="J62" s="1"/>
      <c r="K62" s="39" t="s">
        <v>42</v>
      </c>
      <c r="L62" s="53">
        <f>COUNTIF(F23:F53,"3 СР")</f>
        <v>0</v>
      </c>
    </row>
    <row r="63" spans="1:12" s="4" customFormat="1" ht="12" customHeight="1" x14ac:dyDescent="0.2">
      <c r="A63" s="29"/>
      <c r="B63" s="8"/>
      <c r="C63" s="8"/>
      <c r="D63" s="23"/>
      <c r="E63" s="46"/>
      <c r="F63" s="47"/>
      <c r="G63" s="71" t="s">
        <v>31</v>
      </c>
      <c r="H63" s="55">
        <f>COUNTIF(A23:A53,"НС")</f>
        <v>0</v>
      </c>
      <c r="I63" s="57"/>
      <c r="J63" s="72"/>
      <c r="K63" s="73"/>
      <c r="L63" s="75"/>
    </row>
    <row r="64" spans="1:12" s="4" customFormat="1" ht="6.75" customHeight="1" x14ac:dyDescent="0.2">
      <c r="A64" s="16"/>
      <c r="B64" s="67"/>
      <c r="C64" s="67"/>
      <c r="D64" s="1"/>
      <c r="E64" s="1"/>
      <c r="F64" s="1"/>
      <c r="G64" s="1"/>
      <c r="H64" s="1"/>
      <c r="I64" s="1"/>
      <c r="J64" s="40"/>
      <c r="K64" s="1"/>
      <c r="L64" s="17"/>
    </row>
    <row r="65" spans="1:12" s="4" customFormat="1" ht="15.75" customHeight="1" x14ac:dyDescent="0.2">
      <c r="A65" s="101" t="s">
        <v>3</v>
      </c>
      <c r="B65" s="91"/>
      <c r="C65" s="91"/>
      <c r="D65" s="91" t="s">
        <v>12</v>
      </c>
      <c r="E65" s="91"/>
      <c r="F65" s="91"/>
      <c r="G65" s="91" t="s">
        <v>4</v>
      </c>
      <c r="H65" s="91"/>
      <c r="I65" s="91"/>
      <c r="J65" s="91" t="s">
        <v>66</v>
      </c>
      <c r="K65" s="91"/>
      <c r="L65" s="92"/>
    </row>
    <row r="66" spans="1:12" s="4" customFormat="1" ht="9.75" customHeight="1" x14ac:dyDescent="0.2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6"/>
    </row>
    <row r="67" spans="1:12" s="4" customFormat="1" ht="9.75" customHeight="1" x14ac:dyDescent="0.2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4"/>
    </row>
    <row r="68" spans="1:12" s="4" customFormat="1" ht="9.7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</row>
    <row r="69" spans="1:12" s="4" customFormat="1" ht="9.75" customHeight="1" x14ac:dyDescent="0.2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4"/>
    </row>
    <row r="70" spans="1:12" s="4" customFormat="1" ht="9.75" customHeight="1" x14ac:dyDescent="0.2">
      <c r="A70" s="94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6"/>
    </row>
    <row r="71" spans="1:12" s="4" customFormat="1" ht="9.75" customHeight="1" x14ac:dyDescent="0.2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6"/>
    </row>
    <row r="72" spans="1:12" s="4" customFormat="1" ht="15.75" customHeight="1" thickBot="1" x14ac:dyDescent="0.25">
      <c r="A72" s="89"/>
      <c r="B72" s="90"/>
      <c r="C72" s="90"/>
      <c r="D72" s="90" t="str">
        <f>G17</f>
        <v>Кавтасьева Е.Г. (1 кат, г. Самара)</v>
      </c>
      <c r="E72" s="90"/>
      <c r="F72" s="90"/>
      <c r="G72" s="90" t="str">
        <f>G18</f>
        <v>Артамонова С.А. (1 кат, г. Самара)</v>
      </c>
      <c r="H72" s="90"/>
      <c r="I72" s="90"/>
      <c r="J72" s="90" t="str">
        <f>G19</f>
        <v>Поваляева М.М. (1 кат., г. Самара)</v>
      </c>
      <c r="K72" s="90"/>
      <c r="L72" s="93"/>
    </row>
    <row r="73" spans="1:12" s="4" customFormat="1" ht="14.25" customHeight="1" thickTop="1" x14ac:dyDescent="0.2">
      <c r="A73" s="1"/>
      <c r="B73" s="13"/>
      <c r="C73" s="13"/>
      <c r="D73" s="1"/>
      <c r="E73" s="1"/>
      <c r="F73" s="1"/>
      <c r="G73" s="1"/>
      <c r="H73" s="1"/>
      <c r="I73" s="1"/>
      <c r="J73" s="40"/>
      <c r="K73" s="1"/>
      <c r="L73" s="1"/>
    </row>
    <row r="81" ht="9.75" customHeight="1" x14ac:dyDescent="0.2"/>
  </sheetData>
  <mergeCells count="47">
    <mergeCell ref="A13:D13"/>
    <mergeCell ref="A14:D14"/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  <mergeCell ref="G55:L55"/>
    <mergeCell ref="H15:L15"/>
    <mergeCell ref="E21:E22"/>
    <mergeCell ref="F21:F22"/>
    <mergeCell ref="G21:G22"/>
    <mergeCell ref="H21:H22"/>
    <mergeCell ref="L21:L22"/>
    <mergeCell ref="A15:G15"/>
    <mergeCell ref="K21:K22"/>
    <mergeCell ref="I21:I22"/>
    <mergeCell ref="H16:L16"/>
    <mergeCell ref="J21:J22"/>
    <mergeCell ref="H17:L17"/>
    <mergeCell ref="H18:L18"/>
    <mergeCell ref="C21:C22"/>
    <mergeCell ref="D21:D22"/>
    <mergeCell ref="A21:A22"/>
    <mergeCell ref="B21:B22"/>
    <mergeCell ref="A65:C65"/>
    <mergeCell ref="A55:D55"/>
    <mergeCell ref="A72:C72"/>
    <mergeCell ref="D65:F65"/>
    <mergeCell ref="G65:I65"/>
    <mergeCell ref="J65:L65"/>
    <mergeCell ref="J72:L72"/>
    <mergeCell ref="G72:I72"/>
    <mergeCell ref="D72:F72"/>
    <mergeCell ref="A71:E71"/>
    <mergeCell ref="F71:L71"/>
    <mergeCell ref="A66:E66"/>
    <mergeCell ref="F66:L66"/>
    <mergeCell ref="A70:E70"/>
    <mergeCell ref="F70:L70"/>
  </mergeCells>
  <conditionalFormatting sqref="B56:B64 B16:B22 B66:B71 B73:B1048576">
    <cfRule type="duplicateValues" dxfId="1" priority="5"/>
  </conditionalFormatting>
  <conditionalFormatting sqref="G62:G63 G56:G60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</vt:lpstr>
      <vt:lpstr>'инд гонка'!Заголовки_для_печати</vt:lpstr>
      <vt:lpstr>'инд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2022-06-21T13:44:37Z</dcterms:modified>
</cp:coreProperties>
</file>