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ПР и ВС Екатеринбург 14-18 августа\ПРОТОКОЛЫ\"/>
    </mc:Choice>
  </mc:AlternateContent>
  <xr:revisionPtr revIDLastSave="0" documentId="13_ncr:1_{BD9327DF-C918-4511-91AE-33D5B76C621A}" xr6:coauthVersionLast="47" xr6:coauthVersionMax="47" xr10:uidLastSave="{00000000-0000-0000-0000-000000000000}"/>
  <bookViews>
    <workbookView xWindow="-110" yWindow="-110" windowWidth="19420" windowHeight="10300" xr2:uid="{912C235D-2B95-4BC2-9F29-B35E132FBCDC}"/>
  </bookViews>
  <sheets>
    <sheet name="ПР Юн-ки-оф.протокол" sheetId="1" r:id="rId1"/>
    <sheet name="ПР Юн-ры-оф.протокол" sheetId="2" r:id="rId2"/>
  </sheets>
  <externalReferences>
    <externalReference r:id="rId3"/>
  </externalReferences>
  <definedNames>
    <definedName name="_xlnm.Print_Titles" localSheetId="0">'ПР Юн-ки-оф.протокол'!$21:$21</definedName>
    <definedName name="_xlnm.Print_Titles" localSheetId="1">'ПР Юн-ры-оф.протокол'!$21:$21</definedName>
    <definedName name="_xlnm.Print_Area" localSheetId="0">'ПР Юн-ки-оф.протокол'!$A$1:$N$59</definedName>
    <definedName name="_xlnm.Print_Area" localSheetId="1">'ПР Юн-ры-оф.протокол'!$A$1:$N$58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2" l="1"/>
  <c r="G58" i="2"/>
  <c r="D58" i="2"/>
  <c r="L52" i="2"/>
  <c r="H50" i="2"/>
  <c r="H49" i="2"/>
  <c r="H48" i="2"/>
  <c r="H47" i="2"/>
  <c r="G41" i="2"/>
  <c r="F41" i="2"/>
  <c r="E41" i="2"/>
  <c r="D41" i="2"/>
  <c r="C41" i="2"/>
  <c r="G40" i="2"/>
  <c r="F40" i="2"/>
  <c r="E40" i="2"/>
  <c r="D40" i="2"/>
  <c r="C40" i="2"/>
  <c r="L39" i="2"/>
  <c r="G39" i="2"/>
  <c r="F39" i="2"/>
  <c r="E39" i="2"/>
  <c r="D39" i="2"/>
  <c r="C39" i="2"/>
  <c r="L38" i="2"/>
  <c r="G38" i="2"/>
  <c r="F38" i="2"/>
  <c r="E38" i="2"/>
  <c r="D38" i="2"/>
  <c r="C38" i="2"/>
  <c r="L37" i="2"/>
  <c r="G37" i="2"/>
  <c r="F37" i="2"/>
  <c r="E37" i="2"/>
  <c r="D37" i="2"/>
  <c r="C37" i="2"/>
  <c r="L36" i="2"/>
  <c r="G36" i="2"/>
  <c r="F36" i="2"/>
  <c r="E36" i="2"/>
  <c r="D36" i="2"/>
  <c r="C36" i="2"/>
  <c r="L35" i="2"/>
  <c r="G35" i="2"/>
  <c r="F35" i="2"/>
  <c r="E35" i="2"/>
  <c r="D35" i="2"/>
  <c r="C35" i="2"/>
  <c r="L34" i="2"/>
  <c r="G34" i="2"/>
  <c r="F34" i="2"/>
  <c r="E34" i="2"/>
  <c r="D34" i="2"/>
  <c r="C34" i="2"/>
  <c r="L33" i="2"/>
  <c r="G33" i="2"/>
  <c r="F33" i="2"/>
  <c r="E33" i="2"/>
  <c r="D33" i="2"/>
  <c r="C33" i="2"/>
  <c r="L32" i="2"/>
  <c r="G32" i="2"/>
  <c r="F32" i="2"/>
  <c r="E32" i="2"/>
  <c r="D32" i="2"/>
  <c r="C32" i="2"/>
  <c r="L31" i="2"/>
  <c r="G31" i="2"/>
  <c r="F31" i="2"/>
  <c r="E31" i="2"/>
  <c r="D31" i="2"/>
  <c r="C31" i="2"/>
  <c r="L30" i="2"/>
  <c r="G30" i="2"/>
  <c r="F30" i="2"/>
  <c r="E30" i="2"/>
  <c r="D30" i="2"/>
  <c r="C30" i="2"/>
  <c r="L29" i="2"/>
  <c r="G29" i="2"/>
  <c r="F29" i="2"/>
  <c r="E29" i="2"/>
  <c r="D29" i="2"/>
  <c r="C29" i="2"/>
  <c r="L28" i="2"/>
  <c r="G28" i="2"/>
  <c r="F28" i="2"/>
  <c r="E28" i="2"/>
  <c r="D28" i="2"/>
  <c r="C28" i="2"/>
  <c r="L27" i="2"/>
  <c r="G27" i="2"/>
  <c r="F27" i="2"/>
  <c r="E27" i="2"/>
  <c r="D27" i="2"/>
  <c r="C27" i="2"/>
  <c r="L26" i="2"/>
  <c r="G26" i="2"/>
  <c r="F26" i="2"/>
  <c r="E26" i="2"/>
  <c r="D26" i="2"/>
  <c r="C26" i="2"/>
  <c r="L25" i="2"/>
  <c r="G25" i="2"/>
  <c r="F25" i="2"/>
  <c r="E25" i="2"/>
  <c r="D25" i="2"/>
  <c r="C25" i="2"/>
  <c r="L24" i="2"/>
  <c r="G24" i="2"/>
  <c r="F24" i="2"/>
  <c r="E24" i="2"/>
  <c r="D24" i="2"/>
  <c r="C24" i="2"/>
  <c r="L23" i="2"/>
  <c r="G23" i="2"/>
  <c r="H44" i="2" s="1" a="1"/>
  <c r="H44" i="2" s="1"/>
  <c r="F23" i="2"/>
  <c r="N48" i="2" s="1"/>
  <c r="E23" i="2"/>
  <c r="D23" i="2"/>
  <c r="C23" i="2"/>
  <c r="L47" i="1"/>
  <c r="G47" i="1"/>
  <c r="D47" i="1"/>
  <c r="L41" i="1"/>
  <c r="H39" i="1"/>
  <c r="H38" i="1"/>
  <c r="H37" i="1"/>
  <c r="H36" i="1"/>
  <c r="G30" i="1"/>
  <c r="F30" i="1"/>
  <c r="E30" i="1"/>
  <c r="D30" i="1"/>
  <c r="C30" i="1"/>
  <c r="G29" i="1"/>
  <c r="F29" i="1"/>
  <c r="E29" i="1"/>
  <c r="D29" i="1"/>
  <c r="C29" i="1"/>
  <c r="G28" i="1"/>
  <c r="F28" i="1"/>
  <c r="N38" i="1" s="1"/>
  <c r="E28" i="1"/>
  <c r="D28" i="1"/>
  <c r="C28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H33" i="1" s="1" a="1"/>
  <c r="H33" i="1" s="1"/>
  <c r="F23" i="1"/>
  <c r="E23" i="1"/>
  <c r="D23" i="1"/>
  <c r="C23" i="1"/>
  <c r="N36" i="1" l="1"/>
  <c r="N39" i="1"/>
  <c r="N45" i="2"/>
  <c r="N46" i="2"/>
  <c r="N49" i="2"/>
  <c r="N47" i="2"/>
  <c r="N50" i="2"/>
  <c r="N33" i="1"/>
  <c r="N37" i="1"/>
  <c r="N34" i="1"/>
  <c r="N35" i="1"/>
  <c r="N4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<sst xmlns="http://schemas.openxmlformats.org/spreadsheetml/2006/main" count="167" uniqueCount="69">
  <si>
    <t>МИНИСТЕРСТВО СПОРТА РОССИЙСКОЙ ФЕДЕРАЦИИ</t>
  </si>
  <si>
    <t>МИНИСТЕРСТВО ФИЗИЧЕСКОЙ КУЛЬТУРЫ И СПОРТА СВЕРДЛОВСКОЙ ОБЛАСТИ</t>
  </si>
  <si>
    <t>ФЕДЕРАЦИЯ ВЕЛОСИПЕДНОГО СПОРТА РОССИИ</t>
  </si>
  <si>
    <t>ПЕРВЕНСТВО РОССИИ</t>
  </si>
  <si>
    <t>по велосипедному спорту</t>
  </si>
  <si>
    <t>ИТОГОВЫЙ ПРОТОКОЛ</t>
  </si>
  <si>
    <t>ВМХ - фристайл - парк (или парк - смешанный)</t>
  </si>
  <si>
    <t>ЮНИОРКИ 17-18 ЛЕТ</t>
  </si>
  <si>
    <t>МЕСТО ПРОВЕДЕНИЯ: г. Екатеринбург</t>
  </si>
  <si>
    <t>НАЧАЛО ГОНКИ:</t>
  </si>
  <si>
    <t>13:00</t>
  </si>
  <si>
    <t>Номер-код ВРВС - 0080061612Я</t>
  </si>
  <si>
    <t>ОКОНЧАНИЕ ГОНКИ:</t>
  </si>
  <si>
    <t>14:00</t>
  </si>
  <si>
    <t>ЕКП 2024 № - 2008660022013731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</si>
  <si>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</si>
  <si>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</si>
  <si>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</si>
  <si>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</si>
  <si>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</si>
  <si>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</si>
  <si>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</si>
  <si>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</si>
  <si>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</si>
  <si>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</si>
  <si>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</si>
  <si>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</si>
  <si>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</si>
  <si>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</si>
  <si>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</si>
  <si>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</si>
  <si>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</si>
  <si>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</si>
  <si>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</si>
  <si>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</si>
  <si>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</si>
  <si>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</si>
  <si>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</si>
  <si>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</si>
  <si>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</si>
  <si>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</si>
  <si>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МС</t>
  </si>
  <si>
    <t>Финал</t>
  </si>
  <si>
    <t>КМС</t>
  </si>
  <si>
    <t>Квалификация</t>
  </si>
  <si>
    <t>НС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</si>
  <si>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</si>
  <si>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</si>
  <si>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</si>
  <si>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</si>
  <si>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</si>
  <si>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</si>
  <si>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</si>
  <si>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</si>
  <si>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</si>
  <si>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</si>
  <si>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</si>
  <si>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</si>
  <si>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</si>
  <si>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</si>
  <si>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</si>
  <si>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</si>
  <si>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</si>
  <si>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</si>
  <si>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</si>
  <si>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</si>
  <si>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ЮНИОРЫ 17-18 ЛЕТ</t>
  </si>
  <si>
    <t>15:00</t>
  </si>
  <si>
    <t>ДАТА ПРОВЕДЕНИЯ: с 14 августа по 18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</si>
</sst>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6" fillId="0" borderId="0"/>
    <xf numFmtId="0" fontId="16" fillId="0" borderId="0"/>
  </cellStyleXfs>
  <cellXfs count="157">
    <xf numFmtId="0" fontId="0" fillId="0" borderId="0" xfId="0"/>
    <xf numFmtId="0" fontId="4" fillId="0" borderId="0" xfId="1" applyFont="1" applyAlignment="1">
      <alignment vertical="center"/>
    </xf>
    <xf numFmtId="0" fontId="2" fillId="0" borderId="0" xfId="2" applyFont="1"/>
    <xf numFmtId="0" fontId="5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1" fillId="0" borderId="11" xfId="1" applyFont="1" applyBorder="1" applyAlignment="1">
      <alignment horizontal="left" vertical="center"/>
    </xf>
    <xf numFmtId="49" fontId="12" fillId="0" borderId="11" xfId="1" applyNumberFormat="1" applyFont="1" applyBorder="1" applyAlignment="1">
      <alignment vertical="center"/>
    </xf>
    <xf numFmtId="0" fontId="13" fillId="0" borderId="11" xfId="1" applyFont="1" applyBorder="1" applyAlignment="1">
      <alignment horizontal="right" vertical="center"/>
    </xf>
    <xf numFmtId="0" fontId="11" fillId="0" borderId="12" xfId="2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2" fillId="0" borderId="8" xfId="1" applyNumberFormat="1" applyFont="1" applyBorder="1" applyAlignment="1">
      <alignment vertical="center"/>
    </xf>
    <xf numFmtId="0" fontId="13" fillId="0" borderId="8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12" fillId="0" borderId="14" xfId="1" applyFont="1" applyBorder="1" applyAlignment="1">
      <alignment horizontal="right" vertical="center"/>
    </xf>
    <xf numFmtId="0" fontId="12" fillId="0" borderId="14" xfId="0" applyFont="1" applyBorder="1" applyAlignment="1">
      <alignment horizontal="right"/>
    </xf>
    <xf numFmtId="49" fontId="14" fillId="0" borderId="16" xfId="1" applyNumberFormat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49" fontId="14" fillId="0" borderId="14" xfId="1" applyNumberFormat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14" xfId="0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14" fillId="0" borderId="16" xfId="1" applyNumberFormat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2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49" fontId="6" fillId="0" borderId="19" xfId="1" applyNumberFormat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49" fontId="15" fillId="3" borderId="27" xfId="1" applyNumberFormat="1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7" xfId="1" applyFont="1" applyBorder="1" applyAlignment="1">
      <alignment vertical="center"/>
    </xf>
    <xf numFmtId="14" fontId="19" fillId="0" borderId="27" xfId="1" applyNumberFormat="1" applyFont="1" applyBorder="1" applyAlignment="1">
      <alignment horizontal="center" vertical="center"/>
    </xf>
    <xf numFmtId="2" fontId="19" fillId="0" borderId="27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/>
    </xf>
    <xf numFmtId="0" fontId="12" fillId="4" borderId="27" xfId="3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/>
    </xf>
    <xf numFmtId="0" fontId="20" fillId="0" borderId="0" xfId="4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 wrapText="1"/>
    </xf>
    <xf numFmtId="49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6" xfId="1" applyFont="1" applyBorder="1" applyAlignment="1">
      <alignment vertical="center" wrapText="1"/>
    </xf>
    <xf numFmtId="0" fontId="11" fillId="2" borderId="32" xfId="1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2" fillId="0" borderId="14" xfId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2" fillId="0" borderId="16" xfId="1" applyNumberFormat="1" applyFont="1" applyBorder="1" applyAlignment="1">
      <alignment vertical="center"/>
    </xf>
    <xf numFmtId="0" fontId="21" fillId="4" borderId="15" xfId="1" applyFont="1" applyFill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right" vertical="center"/>
    </xf>
    <xf numFmtId="9" fontId="12" fillId="0" borderId="14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1" fillId="0" borderId="15" xfId="2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left" vertical="center"/>
    </xf>
    <xf numFmtId="49" fontId="12" fillId="0" borderId="14" xfId="1" applyNumberFormat="1" applyFont="1" applyBorder="1" applyAlignment="1">
      <alignment vertical="center"/>
    </xf>
    <xf numFmtId="49" fontId="12" fillId="0" borderId="17" xfId="1" applyNumberFormat="1" applyFont="1" applyBorder="1" applyAlignment="1">
      <alignment vertical="center"/>
    </xf>
    <xf numFmtId="0" fontId="13" fillId="2" borderId="13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0" fontId="13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7" fillId="0" borderId="38" xfId="1" applyFont="1" applyBorder="1" applyAlignment="1">
      <alignment vertical="center"/>
    </xf>
    <xf numFmtId="0" fontId="17" fillId="0" borderId="39" xfId="1" applyFont="1" applyBorder="1" applyAlignment="1">
      <alignment vertical="center"/>
    </xf>
    <xf numFmtId="0" fontId="17" fillId="0" borderId="39" xfId="1" applyFont="1" applyBorder="1" applyAlignment="1">
      <alignment horizontal="center" vertical="center"/>
    </xf>
    <xf numFmtId="49" fontId="17" fillId="0" borderId="0" xfId="1" applyNumberFormat="1" applyFont="1" applyAlignment="1">
      <alignment vertical="center"/>
    </xf>
    <xf numFmtId="0" fontId="6" fillId="0" borderId="26" xfId="2" applyFont="1" applyBorder="1" applyAlignment="1">
      <alignment horizontal="center" vertical="center"/>
    </xf>
    <xf numFmtId="1" fontId="19" fillId="0" borderId="27" xfId="2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 wrapText="1"/>
    </xf>
    <xf numFmtId="0" fontId="6" fillId="4" borderId="27" xfId="3" applyFont="1" applyFill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49" fontId="15" fillId="3" borderId="23" xfId="1" applyNumberFormat="1" applyFont="1" applyFill="1" applyBorder="1" applyAlignment="1">
      <alignment horizontal="center" vertical="center" wrapText="1"/>
    </xf>
    <xf numFmtId="49" fontId="15" fillId="3" borderId="24" xfId="1" applyNumberFormat="1" applyFont="1" applyFill="1" applyBorder="1" applyAlignment="1">
      <alignment horizontal="center" vertical="center" wrapText="1"/>
    </xf>
    <xf numFmtId="49" fontId="15" fillId="3" borderId="28" xfId="1" applyNumberFormat="1" applyFont="1" applyFill="1" applyBorder="1" applyAlignment="1">
      <alignment horizontal="center" vertical="center" wrapText="1"/>
    </xf>
    <xf numFmtId="49" fontId="15" fillId="3" borderId="29" xfId="1" applyNumberFormat="1" applyFont="1" applyFill="1" applyBorder="1" applyAlignment="1">
      <alignment horizontal="center" vertical="center" wrapText="1"/>
    </xf>
    <xf numFmtId="49" fontId="15" fillId="3" borderId="22" xfId="1" applyNumberFormat="1" applyFont="1" applyFill="1" applyBorder="1" applyAlignment="1">
      <alignment horizontal="center" vertical="center" wrapText="1"/>
    </xf>
    <xf numFmtId="49" fontId="15" fillId="2" borderId="22" xfId="3" applyNumberFormat="1" applyFont="1" applyFill="1" applyBorder="1" applyAlignment="1">
      <alignment horizontal="center" vertical="center" wrapText="1"/>
    </xf>
    <xf numFmtId="49" fontId="15" fillId="2" borderId="27" xfId="3" applyNumberFormat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22" xfId="3" applyFont="1" applyFill="1" applyBorder="1" applyAlignment="1">
      <alignment horizontal="center" vertical="center" wrapText="1"/>
    </xf>
    <xf numFmtId="0" fontId="15" fillId="2" borderId="27" xfId="3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</cellXfs>
  <cellStyles count="5">
    <cellStyle name="Обычный" xfId="0" builtinId="0"/>
    <cellStyle name="Обычный 2" xfId="1" xr:uid="{C0895A48-920D-4ED7-BEA3-88ACF9746955}"/>
    <cellStyle name="Обычный 6" xfId="2" xr:uid="{CD680278-9890-4414-B2D9-864717E09D89}"/>
    <cellStyle name="Обычный_ID4938_RS_1" xfId="4" xr:uid="{FF9B9232-F0E0-46D9-A0DB-3B37F250FAF8}"/>
    <cellStyle name="Обычный_Стартовый протокол Смирнов_20101106_Results" xfId="3" xr:uid="{9A2B8372-EA83-4BA2-8151-93FF1794A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36181</xdr:colOff>
      <xdr:row>1</xdr:row>
      <xdr:rowOff>22224</xdr:rowOff>
    </xdr:from>
    <xdr:to>
      <xdr:col>12</xdr:col>
      <xdr:colOff>386223</xdr:colOff>
      <xdr:row>3</xdr:row>
      <xdr:rowOff>136523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4FCFDC1-D0DD-41C3-8B91-BA41F179C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488281" y="276224"/>
          <a:ext cx="1054892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182562</xdr:colOff>
      <xdr:row>0</xdr:row>
      <xdr:rowOff>174625</xdr:rowOff>
    </xdr:from>
    <xdr:to>
      <xdr:col>2</xdr:col>
      <xdr:colOff>876970</xdr:colOff>
      <xdr:row>3</xdr:row>
      <xdr:rowOff>140375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C330E045-00B3-4387-9666-C5B9A831163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71512" y="174625"/>
          <a:ext cx="1240508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534283</xdr:colOff>
      <xdr:row>1</xdr:row>
      <xdr:rowOff>37386</xdr:rowOff>
    </xdr:from>
    <xdr:to>
      <xdr:col>12</xdr:col>
      <xdr:colOff>192246</xdr:colOff>
      <xdr:row>3</xdr:row>
      <xdr:rowOff>151685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7BF2F49-EEF2-40B9-AE4C-609AE058F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040233" y="291386"/>
          <a:ext cx="1054963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99786</xdr:colOff>
      <xdr:row>1</xdr:row>
      <xdr:rowOff>72571</xdr:rowOff>
    </xdr:from>
    <xdr:to>
      <xdr:col>2</xdr:col>
      <xdr:colOff>906453</xdr:colOff>
      <xdr:row>4</xdr:row>
      <xdr:rowOff>56464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CDFDA0DD-0724-4EC7-9C30-663DCDC286B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8736" y="326571"/>
          <a:ext cx="1244817" cy="726843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5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список (2)"/>
      <sheetName val="Женщины"/>
      <sheetName val="спиУЧ-ВС."/>
      <sheetName val="список"/>
      <sheetName val="спиУЧ-ПР"/>
      <sheetName val="КР"/>
      <sheetName val="список юн-ки ПР"/>
      <sheetName val="Стартовый квал.-фин Ю-ки17-18"/>
      <sheetName val="Стартовый квал. Ю17-18."/>
      <sheetName val=" список ю-ры ПР"/>
      <sheetName val="ПР Юн-ки-оф.протокол"/>
      <sheetName val="ПР Юн-ры-оф.протокол"/>
      <sheetName val="ВС Муж-оф.протокол "/>
      <sheetName val="ВС Жен-оф.протокол"/>
      <sheetName val="ВС Ю15-16-оф.протокол"/>
      <sheetName val="ВС Д15-16-оф.протокол "/>
      <sheetName val="список М-ВС "/>
      <sheetName val="Стартовый финал муж"/>
      <sheetName val="список Ж-ВС"/>
      <sheetName val="Стартовый финал жен"/>
      <sheetName val="список Ю15-16.-ВС"/>
      <sheetName val="список Д15-16-ВС"/>
      <sheetName val="Стартовый фин ВС Д-Ю-15-16"/>
      <sheetName val="Стартовый квалмуж."/>
      <sheetName val="Стартовый квал.ж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Print_Area" sheetId="4"/>
    </definedNames>
    <sheetDataSet>
      <sheetData sheetId="0">
        <row r="1">
          <cell r="A1" t="str">
            <v>Сумма этапов кубка России 2023 год.</v>
          </cell>
        </row>
      </sheetData>
      <sheetData sheetId="1">
        <row r="1">
          <cell r="A1" t="str">
            <v>№</v>
          </cell>
        </row>
      </sheetData>
      <sheetData sheetId="2">
        <row r="1">
          <cell r="A1" t="str">
            <v>Сумма этапов кубка России 2023 год.</v>
          </cell>
        </row>
      </sheetData>
      <sheetData sheetId="3">
        <row r="1">
          <cell r="A1" t="str">
            <v>МИНИСТЕРСТВО СПОРТА РОССИЙСКОЙ ФЕДЕРАЦИИ</v>
          </cell>
        </row>
      </sheetData>
      <sheetData sheetId="4">
        <row r="1">
          <cell r="A1" t="str">
            <v>№</v>
          </cell>
        </row>
      </sheetData>
      <sheetData sheetId="5">
        <row r="1">
          <cell r="A1" t="str">
            <v>МИНИСТЕРСТВО СПОРТА РОССИЙСКОЙ ФЕДЕРАЦИИ</v>
          </cell>
        </row>
      </sheetData>
      <sheetData sheetId="6"/>
      <sheetData sheetId="7">
        <row r="1">
          <cell r="A1" t="str">
            <v>ПЕРВЕНСТВО РОССИИ</v>
          </cell>
        </row>
      </sheetData>
      <sheetData sheetId="8">
        <row r="2">
          <cell r="A2" t="str">
            <v>Министерство спорта Российской Федерации</v>
          </cell>
        </row>
      </sheetData>
      <sheetData sheetId="9">
        <row r="2">
          <cell r="A2" t="str">
            <v>Министерство спорта Российской Федерации</v>
          </cell>
        </row>
      </sheetData>
      <sheetData sheetId="10">
        <row r="1">
          <cell r="A1" t="str">
            <v>ПЕРВЕНСТВО РОССИИ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МИНИСТЕРСТВО СПОРТА РОССИЙСКОЙ ФЕДЕРАЦИИ</v>
          </cell>
        </row>
      </sheetData>
      <sheetData sheetId="13">
        <row r="1">
          <cell r="A1" t="str">
            <v>МИНИСТЕРСТВО СПОРТА РОССИЙСКОЙ ФЕДЕРАЦИИ</v>
          </cell>
        </row>
      </sheetData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МИНИСТЕРСТВО СПОРТА РОССИЙСКОЙ ФЕДЕРАЦИИ</v>
          </cell>
        </row>
      </sheetData>
      <sheetData sheetId="17">
        <row r="2">
          <cell r="A2" t="str">
            <v>Министерство спорта Российской Федерации</v>
          </cell>
        </row>
      </sheetData>
      <sheetData sheetId="18">
        <row r="1">
          <cell r="A1" t="str">
            <v>ВСЕРОССИЙСКИЕ СОРЕВНОВАНИЯ</v>
          </cell>
        </row>
      </sheetData>
      <sheetData sheetId="19">
        <row r="2">
          <cell r="A2" t="str">
            <v>Министерство спорта Российской Федерации</v>
          </cell>
        </row>
      </sheetData>
      <sheetData sheetId="20">
        <row r="2">
          <cell r="A2" t="str">
            <v>Министерство спорта Российской Федерации</v>
          </cell>
        </row>
      </sheetData>
      <sheetData sheetId="21">
        <row r="2">
          <cell r="A2" t="str">
            <v>Министерство спорта Российской Федерации</v>
          </cell>
        </row>
      </sheetData>
      <sheetData sheetId="22">
        <row r="2">
          <cell r="A2" t="str">
            <v>Министерство спорта Российской Федерации</v>
          </cell>
        </row>
      </sheetData>
      <sheetData sheetId="23">
        <row r="1">
          <cell r="A1" t="str">
            <v>ВСЕРОССИЙСКИЕ СОРЕВНОВАНИЯ</v>
          </cell>
        </row>
      </sheetData>
      <sheetData sheetId="24">
        <row r="1">
          <cell r="B1" t="str">
            <v>ВСЕРОССИЙСКИЕ СОРЕВНОВАНИЯ</v>
          </cell>
        </row>
      </sheetData>
      <sheetData sheetId="25">
        <row r="2">
          <cell r="B2" t="str">
            <v>Министерство спорта Российской Федерации</v>
          </cell>
        </row>
      </sheetData>
      <sheetData sheetId="26">
        <row r="2">
          <cell r="B2" t="str">
            <v>Министерство спорта Российской Федерации</v>
          </cell>
        </row>
      </sheetData>
      <sheetData sheetId="27">
        <row r="2">
          <cell r="B2" t="str">
            <v>Министерство спорта Российской Федерации</v>
          </cell>
        </row>
      </sheetData>
      <sheetData sheetId="28">
        <row r="2">
          <cell r="B2" t="str">
            <v>Министерство спорта Российской Федерации</v>
          </cell>
        </row>
      </sheetData>
      <sheetData sheetId="29">
        <row r="2">
          <cell r="B2" t="str">
            <v>Министерство спорта Российской Федерации</v>
          </cell>
        </row>
      </sheetData>
      <sheetData sheetId="30">
        <row r="2">
          <cell r="B2" t="str">
            <v>Министерство спорта Российской Федерации</v>
          </cell>
        </row>
      </sheetData>
      <sheetData sheetId="31"/>
      <sheetData sheetId="32">
        <row r="1">
          <cell r="A1" t="str">
            <v>МИНИСТЕРСТВО СПОРТА РОССИЙСКОЙ ФЕДЕРАЦИИ</v>
          </cell>
        </row>
      </sheetData>
      <sheetData sheetId="33">
        <row r="2">
          <cell r="A2" t="str">
            <v>Министерство спорта Российской Федерации</v>
          </cell>
        </row>
      </sheetData>
      <sheetData sheetId="34">
        <row r="1">
          <cell r="A1" t="str">
            <v>МИНИСТЕРСТВО СПОРТА РОССИЙСКОЙ ФЕДЕРАЦИИ</v>
          </cell>
        </row>
      </sheetData>
      <sheetData sheetId="35">
        <row r="2">
          <cell r="A2" t="str">
            <v>Министерство спорта Российской Федерации</v>
          </cell>
        </row>
      </sheetData>
      <sheetData sheetId="36">
        <row r="2">
          <cell r="A2" t="str">
            <v>Министерство спорта Российской Федерации</v>
          </cell>
        </row>
      </sheetData>
      <sheetData sheetId="37">
        <row r="2">
          <cell r="A2" t="str">
            <v>Министерство спорта Российской Федерации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8FA3-4943-450B-B8AD-ACBDEFF6EC44}">
  <sheetPr>
    <tabColor rgb="FFFF0000"/>
    <pageSetUpPr fitToPage="1"/>
  </sheetPr>
  <dimension ref="A1:U48"/>
  <sheetViews>
    <sheetView tabSelected="1" view="pageBreakPreview" zoomScale="80" zoomScaleNormal="50" zoomScaleSheetLayoutView="80" workbookViewId="0">
      <selection activeCell="A14" sqref="A14"/>
    </sheetView>
  </sheetViews>
  <sheetFormatPr defaultColWidth="9.08984375" defaultRowHeight="13" x14ac:dyDescent="0.25"/>
  <cols>
    <col min="1" max="1" width="7" style="4" customWidth="1"/>
    <col min="2" max="2" width="7.81640625" style="101" customWidth="1"/>
    <col min="3" max="3" width="14.1796875" style="101" customWidth="1"/>
    <col min="4" max="4" width="28.54296875" style="4" customWidth="1"/>
    <col min="5" max="5" width="11.81640625" style="4" customWidth="1"/>
    <col min="6" max="6" width="8.81640625" style="4" customWidth="1"/>
    <col min="7" max="7" width="31.81640625" style="4" customWidth="1"/>
    <col min="8" max="8" width="9.90625" style="5" customWidth="1"/>
    <col min="9" max="11" width="9.90625" style="4" customWidth="1"/>
    <col min="12" max="12" width="10.08984375" style="5" customWidth="1"/>
    <col min="13" max="13" width="10.6328125" style="4" customWidth="1"/>
    <col min="14" max="14" width="14.542968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"/>
      <c r="P1" s="2"/>
    </row>
    <row r="2" spans="1:21" s="3" customFormat="1" ht="20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"/>
      <c r="P2" s="2"/>
    </row>
    <row r="3" spans="1:21" s="3" customFormat="1" ht="20" customHeight="1" x14ac:dyDescent="0.2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"/>
      <c r="P3" s="2"/>
    </row>
    <row r="4" spans="1:21" ht="19.5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21" ht="21.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Q5" s="3"/>
    </row>
    <row r="6" spans="1:21" s="6" customFormat="1" ht="22" customHeight="1" x14ac:dyDescent="0.25">
      <c r="A6" s="148" t="s">
        <v>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S6" s="7"/>
      <c r="T6" s="7"/>
      <c r="U6" s="7"/>
    </row>
    <row r="7" spans="1:21" s="6" customFormat="1" ht="17.5" hidden="1" customHeight="1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S7" s="7"/>
      <c r="T7" s="7"/>
      <c r="U7" s="7"/>
    </row>
    <row r="8" spans="1:21" s="6" customFormat="1" ht="21.5" customHeight="1" thickBot="1" x14ac:dyDescent="0.3">
      <c r="A8" s="150" t="s">
        <v>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S8" s="7"/>
      <c r="T8" s="7"/>
      <c r="U8" s="7"/>
    </row>
    <row r="9" spans="1:21" ht="20" customHeight="1" thickTop="1" x14ac:dyDescent="0.25">
      <c r="A9" s="151" t="s">
        <v>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</row>
    <row r="10" spans="1:21" ht="20" customHeight="1" x14ac:dyDescent="0.25">
      <c r="A10" s="154" t="s">
        <v>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6"/>
    </row>
    <row r="11" spans="1:21" ht="20" customHeight="1" x14ac:dyDescent="0.25">
      <c r="A11" s="154" t="s">
        <v>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1:21" ht="7.5" customHeigh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</row>
    <row r="13" spans="1:21" ht="15.5" x14ac:dyDescent="0.25">
      <c r="A13" s="8" t="s">
        <v>8</v>
      </c>
      <c r="B13" s="9"/>
      <c r="C13" s="9"/>
      <c r="D13" s="9"/>
      <c r="E13" s="10"/>
      <c r="F13" s="10"/>
      <c r="G13" s="11" t="s">
        <v>9</v>
      </c>
      <c r="H13" s="12" t="s">
        <v>10</v>
      </c>
      <c r="I13" s="10"/>
      <c r="J13" s="10"/>
      <c r="K13" s="10"/>
      <c r="L13" s="12"/>
      <c r="M13" s="13"/>
      <c r="N13" s="14" t="s">
        <v>11</v>
      </c>
    </row>
    <row r="14" spans="1:21" ht="15.5" x14ac:dyDescent="0.25">
      <c r="A14" s="15" t="s">
        <v>68</v>
      </c>
      <c r="B14" s="16"/>
      <c r="C14" s="16"/>
      <c r="D14" s="16"/>
      <c r="E14" s="17"/>
      <c r="F14" s="17"/>
      <c r="G14" s="18" t="s">
        <v>12</v>
      </c>
      <c r="H14" s="19" t="s">
        <v>13</v>
      </c>
      <c r="I14" s="17"/>
      <c r="J14" s="17"/>
      <c r="K14" s="17"/>
      <c r="L14" s="19"/>
      <c r="M14" s="20"/>
      <c r="N14" s="21" t="s">
        <v>14</v>
      </c>
    </row>
    <row r="15" spans="1:21" ht="14.5" x14ac:dyDescent="0.25">
      <c r="A15" s="132" t="s">
        <v>15</v>
      </c>
      <c r="B15" s="133"/>
      <c r="C15" s="133"/>
      <c r="D15" s="133"/>
      <c r="E15" s="133"/>
      <c r="F15" s="133"/>
      <c r="G15" s="134"/>
      <c r="H15" s="135" t="s">
        <v>16</v>
      </c>
      <c r="I15" s="133"/>
      <c r="J15" s="133"/>
      <c r="K15" s="133"/>
      <c r="L15" s="133"/>
      <c r="M15" s="133"/>
      <c r="N15" s="136"/>
    </row>
    <row r="16" spans="1:21" ht="14.5" x14ac:dyDescent="0.25">
      <c r="A16" s="22" t="s">
        <v>17</v>
      </c>
      <c r="B16" s="23"/>
      <c r="C16" s="23"/>
      <c r="D16" s="24"/>
      <c r="E16" s="25"/>
      <c r="F16" s="24"/>
      <c r="G16" s="26"/>
      <c r="H16" s="137" t="s">
        <v>18</v>
      </c>
      <c r="I16" s="138"/>
      <c r="J16" s="138"/>
      <c r="K16" s="138"/>
      <c r="L16" s="138"/>
      <c r="M16" s="138"/>
      <c r="N16" s="139"/>
    </row>
    <row r="17" spans="1:21" ht="14.5" x14ac:dyDescent="0.35">
      <c r="A17" s="22" t="s">
        <v>19</v>
      </c>
      <c r="B17" s="23"/>
      <c r="C17" s="23"/>
      <c r="D17" s="27"/>
      <c r="E17" s="25"/>
      <c r="F17" s="24"/>
      <c r="G17" s="28" t="s">
        <v>20</v>
      </c>
      <c r="H17" s="29" t="s">
        <v>21</v>
      </c>
      <c r="I17" s="30"/>
      <c r="J17" s="30"/>
      <c r="K17" s="30"/>
      <c r="L17" s="31"/>
      <c r="M17" s="30"/>
      <c r="N17" s="32"/>
    </row>
    <row r="18" spans="1:21" ht="14.5" x14ac:dyDescent="0.25">
      <c r="A18" s="33" t="s">
        <v>22</v>
      </c>
      <c r="B18" s="23"/>
      <c r="C18" s="23"/>
      <c r="D18" s="27"/>
      <c r="E18" s="25"/>
      <c r="F18" s="24"/>
      <c r="G18" s="34" t="s">
        <v>23</v>
      </c>
      <c r="H18" s="29" t="s">
        <v>24</v>
      </c>
      <c r="I18" s="30"/>
      <c r="J18" s="30"/>
      <c r="K18" s="30"/>
      <c r="L18" s="31"/>
      <c r="M18" s="30"/>
      <c r="N18" s="32"/>
    </row>
    <row r="19" spans="1:21" ht="15" thickBot="1" x14ac:dyDescent="0.4">
      <c r="A19" s="22" t="s">
        <v>25</v>
      </c>
      <c r="B19" s="35"/>
      <c r="C19" s="35"/>
      <c r="D19" s="36"/>
      <c r="E19" s="36"/>
      <c r="F19" s="36"/>
      <c r="G19" s="28" t="s">
        <v>26</v>
      </c>
      <c r="H19" s="37"/>
      <c r="I19" s="38"/>
      <c r="J19" s="38"/>
      <c r="K19" s="38"/>
      <c r="L19" s="39"/>
      <c r="M19" s="40"/>
      <c r="N19" s="41"/>
    </row>
    <row r="20" spans="1:21" ht="7.5" customHeight="1" thickTop="1" thickBot="1" x14ac:dyDescent="0.3">
      <c r="A20" s="42"/>
      <c r="B20" s="43"/>
      <c r="C20" s="43"/>
      <c r="D20" s="44"/>
      <c r="E20" s="44"/>
      <c r="F20" s="44"/>
      <c r="G20" s="44"/>
      <c r="H20" s="45"/>
      <c r="I20" s="44"/>
      <c r="J20" s="44"/>
      <c r="K20" s="44"/>
      <c r="L20" s="45"/>
      <c r="M20" s="44"/>
      <c r="N20" s="46"/>
    </row>
    <row r="21" spans="1:21" s="47" customFormat="1" ht="20.25" customHeight="1" thickTop="1" x14ac:dyDescent="0.25">
      <c r="A21" s="140" t="s">
        <v>27</v>
      </c>
      <c r="B21" s="142" t="s">
        <v>28</v>
      </c>
      <c r="C21" s="142" t="s">
        <v>29</v>
      </c>
      <c r="D21" s="142" t="s">
        <v>30</v>
      </c>
      <c r="E21" s="142" t="s">
        <v>31</v>
      </c>
      <c r="F21" s="142" t="s">
        <v>32</v>
      </c>
      <c r="G21" s="142" t="s">
        <v>33</v>
      </c>
      <c r="H21" s="113" t="s">
        <v>34</v>
      </c>
      <c r="I21" s="114"/>
      <c r="J21" s="117" t="s">
        <v>35</v>
      </c>
      <c r="K21" s="117"/>
      <c r="L21" s="118" t="s">
        <v>36</v>
      </c>
      <c r="M21" s="120" t="s">
        <v>37</v>
      </c>
      <c r="N21" s="122" t="s">
        <v>38</v>
      </c>
      <c r="P21" s="48"/>
      <c r="S21" s="49"/>
      <c r="T21" s="49"/>
      <c r="U21" s="49"/>
    </row>
    <row r="22" spans="1:21" s="47" customFormat="1" ht="17.25" customHeight="1" x14ac:dyDescent="0.25">
      <c r="A22" s="141"/>
      <c r="B22" s="143"/>
      <c r="C22" s="143"/>
      <c r="D22" s="143"/>
      <c r="E22" s="143"/>
      <c r="F22" s="143"/>
      <c r="G22" s="143"/>
      <c r="H22" s="115"/>
      <c r="I22" s="116"/>
      <c r="J22" s="50" t="s">
        <v>39</v>
      </c>
      <c r="K22" s="50" t="s">
        <v>40</v>
      </c>
      <c r="L22" s="119"/>
      <c r="M22" s="121"/>
      <c r="N22" s="123"/>
      <c r="P22" s="48"/>
      <c r="S22" s="49"/>
      <c r="T22" s="49"/>
      <c r="U22" s="49"/>
    </row>
    <row r="23" spans="1:21" ht="18" customHeight="1" x14ac:dyDescent="0.25">
      <c r="A23" s="51">
        <v>1</v>
      </c>
      <c r="B23" s="52">
        <v>37</v>
      </c>
      <c r="C23" s="53">
        <f>VLOOKUP(B23,[1]список!Print_Area,3)</f>
        <v>10131029196</v>
      </c>
      <c r="D23" s="54" t="str">
        <f>VLOOKUP(B23,[1]список!Print_Area,2)</f>
        <v>АНОХИНА Агнесса</v>
      </c>
      <c r="E23" s="55" t="str">
        <f>VLOOKUP(B23,[1]список!Print_Area,4)</f>
        <v>09.11.2007</v>
      </c>
      <c r="F23" s="53" t="str">
        <f>VLOOKUP(B23,[1]список!Print_Area,5)</f>
        <v>1 СР</v>
      </c>
      <c r="G23" s="53" t="str">
        <f>VLOOKUP(B23,[1]список!Print_Area,6)</f>
        <v>Республика Татарстан</v>
      </c>
      <c r="H23" s="56">
        <v>47.75</v>
      </c>
      <c r="I23" s="57">
        <v>1</v>
      </c>
      <c r="J23" s="56">
        <v>50.5</v>
      </c>
      <c r="K23" s="56">
        <v>38.67</v>
      </c>
      <c r="L23" s="56">
        <f>MAX(J23:K23)</f>
        <v>50.5</v>
      </c>
      <c r="M23" s="58" t="s">
        <v>41</v>
      </c>
      <c r="N23" s="59" t="s">
        <v>42</v>
      </c>
      <c r="P23" s="48"/>
      <c r="Q23" s="47"/>
      <c r="R23" s="47"/>
      <c r="S23" s="49"/>
      <c r="T23" s="49"/>
      <c r="U23" s="49"/>
    </row>
    <row r="24" spans="1:21" ht="18" customHeight="1" x14ac:dyDescent="0.25">
      <c r="A24" s="51">
        <v>2</v>
      </c>
      <c r="B24" s="52">
        <v>38</v>
      </c>
      <c r="C24" s="53">
        <f>VLOOKUP(B24,[1]список!Print_Area,3)</f>
        <v>10114985400</v>
      </c>
      <c r="D24" s="54" t="str">
        <f>VLOOKUP(B24,[1]список!Print_Area,2)</f>
        <v>СИЛЕНКО София</v>
      </c>
      <c r="E24" s="55" t="str">
        <f>VLOOKUP(B24,[1]список!Print_Area,4)</f>
        <v>13.08.2007</v>
      </c>
      <c r="F24" s="53" t="str">
        <f>VLOOKUP(B24,[1]список!Print_Area,5)</f>
        <v>КМС</v>
      </c>
      <c r="G24" s="53" t="str">
        <f>VLOOKUP(B24,[1]список!Print_Area,6)</f>
        <v>Республика Крым,г.Севастополь</v>
      </c>
      <c r="H24" s="56">
        <v>42.05</v>
      </c>
      <c r="I24" s="57">
        <v>2</v>
      </c>
      <c r="J24" s="56">
        <v>39.5</v>
      </c>
      <c r="K24" s="56">
        <v>35.5</v>
      </c>
      <c r="L24" s="56">
        <f>MAX(J24:K24)</f>
        <v>39.5</v>
      </c>
      <c r="M24" s="58" t="s">
        <v>41</v>
      </c>
      <c r="N24" s="59" t="s">
        <v>42</v>
      </c>
      <c r="P24" s="48"/>
      <c r="Q24" s="47"/>
      <c r="R24" s="47"/>
      <c r="S24" s="49"/>
      <c r="T24" s="49"/>
      <c r="U24" s="49"/>
    </row>
    <row r="25" spans="1:21" ht="18" customHeight="1" x14ac:dyDescent="0.25">
      <c r="A25" s="51">
        <v>3</v>
      </c>
      <c r="B25" s="52">
        <v>34</v>
      </c>
      <c r="C25" s="53">
        <f>VLOOKUP(B25,[1]список!Print_Area,3)</f>
        <v>10129959974</v>
      </c>
      <c r="D25" s="54" t="str">
        <f>VLOOKUP(B25,[1]список!Print_Area,2)</f>
        <v>КОБЯКОВА Екатерина</v>
      </c>
      <c r="E25" s="55">
        <f>VLOOKUP(B25,[1]список!Print_Area,4)</f>
        <v>39064</v>
      </c>
      <c r="F25" s="53" t="str">
        <f>VLOOKUP(B25,[1]список!Print_Area,5)</f>
        <v>КМС</v>
      </c>
      <c r="G25" s="53" t="str">
        <f>VLOOKUP(B25,[1]список!Print_Area,6)</f>
        <v>Москва</v>
      </c>
      <c r="H25" s="56">
        <v>40.159999999999997</v>
      </c>
      <c r="I25" s="57">
        <v>3</v>
      </c>
      <c r="J25" s="56">
        <v>34.17</v>
      </c>
      <c r="K25" s="56">
        <v>35.67</v>
      </c>
      <c r="L25" s="56">
        <f>MAX(J25:K25)</f>
        <v>35.67</v>
      </c>
      <c r="M25" s="58" t="s">
        <v>41</v>
      </c>
      <c r="N25" s="59" t="s">
        <v>42</v>
      </c>
      <c r="P25" s="48"/>
      <c r="Q25" s="47"/>
      <c r="R25" s="47"/>
      <c r="S25" s="49"/>
      <c r="T25" s="49"/>
      <c r="U25" s="49"/>
    </row>
    <row r="26" spans="1:21" ht="18" customHeight="1" x14ac:dyDescent="0.25">
      <c r="A26" s="51">
        <v>4</v>
      </c>
      <c r="B26" s="52">
        <v>40</v>
      </c>
      <c r="C26" s="53">
        <f>VLOOKUP(B26,[1]список!Print_Area,3)</f>
        <v>10151073743</v>
      </c>
      <c r="D26" s="54" t="str">
        <f>VLOOKUP(B26,[1]список!Print_Area,2)</f>
        <v>БАЗДЫЛЕВА Алина</v>
      </c>
      <c r="E26" s="55">
        <f>VLOOKUP(B26,[1]список!Print_Area,4)</f>
        <v>38891</v>
      </c>
      <c r="F26" s="53" t="str">
        <f>VLOOKUP(B26,[1]список!Print_Area,5)</f>
        <v>КМС</v>
      </c>
      <c r="G26" s="53" t="str">
        <f>VLOOKUP(B26,[1]список!Print_Area,6)</f>
        <v>Красноярский край</v>
      </c>
      <c r="H26" s="56">
        <v>37.9</v>
      </c>
      <c r="I26" s="57">
        <v>4</v>
      </c>
      <c r="J26" s="56">
        <v>30.33</v>
      </c>
      <c r="K26" s="56">
        <v>32.5</v>
      </c>
      <c r="L26" s="56">
        <f>MAX(J26:K26)</f>
        <v>32.5</v>
      </c>
      <c r="M26" s="58" t="s">
        <v>43</v>
      </c>
      <c r="N26" s="59" t="s">
        <v>42</v>
      </c>
      <c r="P26" s="48"/>
      <c r="Q26" s="47"/>
      <c r="R26" s="47"/>
      <c r="S26" s="49"/>
      <c r="T26" s="49"/>
      <c r="U26" s="49"/>
    </row>
    <row r="27" spans="1:21" ht="18" customHeight="1" x14ac:dyDescent="0.25">
      <c r="A27" s="51">
        <v>5</v>
      </c>
      <c r="B27" s="52">
        <v>36</v>
      </c>
      <c r="C27" s="53">
        <f>VLOOKUP(B27,[1]список!Print_Area,3)</f>
        <v>10129594307</v>
      </c>
      <c r="D27" s="54" t="str">
        <f>VLOOKUP(B27,[1]список!Print_Area,2)</f>
        <v>ИВАНОВА Элина</v>
      </c>
      <c r="E27" s="55">
        <f>VLOOKUP(B27,[1]список!Print_Area,4)</f>
        <v>39157</v>
      </c>
      <c r="F27" s="53" t="str">
        <f>VLOOKUP(B27,[1]список!Print_Area,5)</f>
        <v>КМС</v>
      </c>
      <c r="G27" s="53" t="str">
        <f>VLOOKUP(B27,[1]список!Print_Area,6)</f>
        <v>Республика Татарстан</v>
      </c>
      <c r="H27" s="56">
        <v>31.5</v>
      </c>
      <c r="I27" s="57">
        <v>5</v>
      </c>
      <c r="J27" s="56"/>
      <c r="K27" s="56"/>
      <c r="L27" s="56"/>
      <c r="M27" s="58" t="s">
        <v>43</v>
      </c>
      <c r="N27" s="59" t="s">
        <v>44</v>
      </c>
      <c r="P27" s="48"/>
      <c r="Q27" s="47"/>
      <c r="R27" s="47"/>
      <c r="S27" s="49"/>
      <c r="T27" s="49"/>
      <c r="U27" s="49"/>
    </row>
    <row r="28" spans="1:21" ht="18" customHeight="1" x14ac:dyDescent="0.25">
      <c r="A28" s="51">
        <v>6</v>
      </c>
      <c r="B28" s="52">
        <v>39</v>
      </c>
      <c r="C28" s="53">
        <f>VLOOKUP(B28,[1]список!Print_Area,3)</f>
        <v>10141846518</v>
      </c>
      <c r="D28" s="54" t="str">
        <f>VLOOKUP(B28,[1]список!Print_Area,2)</f>
        <v>АНДРЕЕВА София</v>
      </c>
      <c r="E28" s="55">
        <f>VLOOKUP(B28,[1]список!Print_Area,4)</f>
        <v>39197</v>
      </c>
      <c r="F28" s="53" t="str">
        <f>VLOOKUP(B28,[1]список!Print_Area,5)</f>
        <v>1 СР</v>
      </c>
      <c r="G28" s="53" t="str">
        <f>VLOOKUP(B28,[1]список!Print_Area,6)</f>
        <v>Самарская область</v>
      </c>
      <c r="H28" s="56">
        <v>22.5</v>
      </c>
      <c r="I28" s="57">
        <v>6</v>
      </c>
      <c r="J28" s="56"/>
      <c r="K28" s="56"/>
      <c r="L28" s="56"/>
      <c r="M28" s="58" t="s">
        <v>43</v>
      </c>
      <c r="N28" s="59" t="s">
        <v>44</v>
      </c>
      <c r="P28" s="48"/>
      <c r="Q28" s="47"/>
      <c r="R28" s="47"/>
      <c r="S28" s="49"/>
      <c r="T28" s="49"/>
      <c r="U28" s="49"/>
    </row>
    <row r="29" spans="1:21" ht="18" customHeight="1" x14ac:dyDescent="0.25">
      <c r="A29" s="51" t="s">
        <v>45</v>
      </c>
      <c r="B29" s="52">
        <v>35</v>
      </c>
      <c r="C29" s="53">
        <f>VLOOKUP(B29,[1]список!Print_Area,3)</f>
        <v>10129594206</v>
      </c>
      <c r="D29" s="54" t="str">
        <f>VLOOKUP(B29,[1]список!Print_Area,2)</f>
        <v>САФИНА Ралина</v>
      </c>
      <c r="E29" s="55">
        <f>VLOOKUP(B29,[1]список!Print_Area,4)</f>
        <v>39170</v>
      </c>
      <c r="F29" s="53" t="str">
        <f>VLOOKUP(B29,[1]список!Print_Area,5)</f>
        <v>1 СР</v>
      </c>
      <c r="G29" s="53" t="str">
        <f>VLOOKUP(B29,[1]список!Print_Area,6)</f>
        <v>Республика Татарстан</v>
      </c>
      <c r="H29" s="56"/>
      <c r="I29" s="57"/>
      <c r="J29" s="56"/>
      <c r="K29" s="56"/>
      <c r="L29" s="56"/>
      <c r="M29" s="58"/>
      <c r="N29" s="59"/>
      <c r="P29" s="48"/>
      <c r="Q29" s="47"/>
      <c r="R29" s="47"/>
      <c r="S29" s="49"/>
      <c r="T29" s="49"/>
      <c r="U29" s="49"/>
    </row>
    <row r="30" spans="1:21" ht="18" customHeight="1" x14ac:dyDescent="0.25">
      <c r="A30" s="51" t="s">
        <v>45</v>
      </c>
      <c r="B30" s="52">
        <v>41</v>
      </c>
      <c r="C30" s="53">
        <f>VLOOKUP(B30,[1]список!Print_Area,3)</f>
        <v>10096031495</v>
      </c>
      <c r="D30" s="54" t="str">
        <f>VLOOKUP(B30,[1]список!Print_Area,2)</f>
        <v>СЕРГЕЕВА Александра</v>
      </c>
      <c r="E30" s="55">
        <f>VLOOKUP(B30,[1]список!Print_Area,4)</f>
        <v>39063</v>
      </c>
      <c r="F30" s="53" t="str">
        <f>VLOOKUP(B30,[1]список!Print_Area,5)</f>
        <v>1 СР</v>
      </c>
      <c r="G30" s="53" t="str">
        <f>VLOOKUP(B30,[1]список!Print_Area,6)</f>
        <v>Свердловская область</v>
      </c>
      <c r="H30" s="56"/>
      <c r="I30" s="57"/>
      <c r="J30" s="56"/>
      <c r="K30" s="56"/>
      <c r="L30" s="56"/>
      <c r="M30" s="60"/>
      <c r="N30" s="59"/>
      <c r="P30" s="48"/>
      <c r="Q30" s="47"/>
      <c r="R30" s="47"/>
      <c r="S30" s="49"/>
      <c r="T30" s="49"/>
      <c r="U30" s="49"/>
    </row>
    <row r="31" spans="1:21" ht="7.5" customHeight="1" thickBot="1" x14ac:dyDescent="0.35">
      <c r="A31" s="61"/>
      <c r="B31" s="62"/>
      <c r="C31" s="63"/>
      <c r="D31" s="64"/>
      <c r="E31" s="65"/>
      <c r="F31" s="66"/>
      <c r="G31" s="65"/>
      <c r="H31" s="67"/>
      <c r="I31" s="68"/>
      <c r="J31" s="68"/>
      <c r="K31" s="68"/>
      <c r="L31" s="67"/>
      <c r="M31" s="68"/>
      <c r="N31" s="69"/>
      <c r="P31" s="48"/>
      <c r="Q31" s="47"/>
      <c r="R31" s="47"/>
      <c r="S31" s="49"/>
      <c r="T31" s="49"/>
      <c r="U31" s="49"/>
    </row>
    <row r="32" spans="1:21" ht="15" thickTop="1" x14ac:dyDescent="0.25">
      <c r="A32" s="124" t="s">
        <v>46</v>
      </c>
      <c r="B32" s="125"/>
      <c r="C32" s="125"/>
      <c r="D32" s="125"/>
      <c r="E32" s="70"/>
      <c r="F32" s="70"/>
      <c r="G32" s="125" t="s">
        <v>47</v>
      </c>
      <c r="H32" s="125"/>
      <c r="I32" s="125"/>
      <c r="J32" s="125"/>
      <c r="K32" s="125"/>
      <c r="L32" s="125"/>
      <c r="M32" s="125"/>
      <c r="N32" s="126"/>
      <c r="P32" s="48"/>
      <c r="Q32" s="47"/>
      <c r="R32" s="47"/>
      <c r="S32" s="49"/>
      <c r="T32" s="49"/>
      <c r="U32" s="49"/>
    </row>
    <row r="33" spans="1:21" ht="14.5" x14ac:dyDescent="0.25">
      <c r="A33" s="71" t="s">
        <v>48</v>
      </c>
      <c r="B33" s="72"/>
      <c r="C33" s="73"/>
      <c r="D33" s="74"/>
      <c r="E33" s="75"/>
      <c r="F33" s="75"/>
      <c r="G33" s="76" t="s">
        <v>49</v>
      </c>
      <c r="H33" s="77">
        <f t="array" ref="H33">SUM(1/COUNTIF(G23:G30,G23:G30))</f>
        <v>5.9999999999999991</v>
      </c>
      <c r="I33" s="78"/>
      <c r="J33" s="79"/>
      <c r="K33" s="79"/>
      <c r="L33" s="80"/>
      <c r="M33" s="76" t="s">
        <v>50</v>
      </c>
      <c r="N33" s="81">
        <f>COUNTIF(F$21:F128,"ЗМС")</f>
        <v>0</v>
      </c>
      <c r="P33" s="48"/>
      <c r="Q33" s="47"/>
      <c r="R33" s="47"/>
      <c r="S33" s="49"/>
      <c r="T33" s="49"/>
      <c r="U33" s="49"/>
    </row>
    <row r="34" spans="1:21" ht="14.5" x14ac:dyDescent="0.25">
      <c r="A34" s="71" t="s">
        <v>51</v>
      </c>
      <c r="B34" s="72"/>
      <c r="C34" s="82"/>
      <c r="D34" s="74"/>
      <c r="E34" s="83"/>
      <c r="F34" s="83"/>
      <c r="G34" s="76" t="s">
        <v>52</v>
      </c>
      <c r="H34" s="84">
        <v>8</v>
      </c>
      <c r="I34" s="85"/>
      <c r="J34" s="86"/>
      <c r="K34" s="86"/>
      <c r="L34" s="87"/>
      <c r="M34" s="76" t="s">
        <v>53</v>
      </c>
      <c r="N34" s="81">
        <f>COUNTIF(F$21:F128,"МСМК")</f>
        <v>0</v>
      </c>
      <c r="P34" s="48"/>
      <c r="Q34" s="47"/>
      <c r="R34" s="47"/>
      <c r="S34" s="49"/>
      <c r="T34" s="49"/>
      <c r="U34" s="49"/>
    </row>
    <row r="35" spans="1:21" ht="14.5" x14ac:dyDescent="0.25">
      <c r="A35" s="71" t="s">
        <v>54</v>
      </c>
      <c r="B35" s="72"/>
      <c r="C35" s="72"/>
      <c r="D35" s="74"/>
      <c r="E35" s="83"/>
      <c r="F35" s="83"/>
      <c r="G35" s="76" t="s">
        <v>55</v>
      </c>
      <c r="H35" s="84">
        <v>6</v>
      </c>
      <c r="I35" s="85"/>
      <c r="J35" s="86"/>
      <c r="K35" s="86"/>
      <c r="L35" s="87"/>
      <c r="M35" s="76" t="s">
        <v>41</v>
      </c>
      <c r="N35" s="81">
        <f>COUNTIF(F$21:F48,"МС")</f>
        <v>0</v>
      </c>
      <c r="P35" s="48"/>
      <c r="Q35" s="47"/>
      <c r="R35" s="47"/>
      <c r="S35" s="49"/>
      <c r="T35" s="49"/>
      <c r="U35" s="49"/>
    </row>
    <row r="36" spans="1:21" ht="14.5" x14ac:dyDescent="0.25">
      <c r="A36" s="71" t="s">
        <v>56</v>
      </c>
      <c r="B36" s="72"/>
      <c r="C36" s="72"/>
      <c r="D36" s="74"/>
      <c r="E36" s="83"/>
      <c r="F36" s="83"/>
      <c r="G36" s="76" t="s">
        <v>57</v>
      </c>
      <c r="H36" s="84">
        <f>COUNT(A23:A30)</f>
        <v>6</v>
      </c>
      <c r="I36" s="85"/>
      <c r="J36" s="86"/>
      <c r="K36" s="86"/>
      <c r="L36" s="87"/>
      <c r="M36" s="76" t="s">
        <v>43</v>
      </c>
      <c r="N36" s="81">
        <f>COUNTIF(F$20:F48,"КМС")</f>
        <v>4</v>
      </c>
      <c r="P36" s="48"/>
      <c r="Q36" s="47"/>
      <c r="R36" s="47"/>
      <c r="S36" s="49"/>
      <c r="T36" s="49"/>
      <c r="U36" s="49"/>
    </row>
    <row r="37" spans="1:21" ht="14.5" x14ac:dyDescent="0.25">
      <c r="A37" s="88"/>
      <c r="B37" s="72"/>
      <c r="C37" s="72"/>
      <c r="D37" s="74"/>
      <c r="G37" s="76" t="s">
        <v>58</v>
      </c>
      <c r="H37" s="84">
        <f>COUNTIF(A23:A30,"НФ")</f>
        <v>0</v>
      </c>
      <c r="I37" s="85"/>
      <c r="J37" s="86"/>
      <c r="K37" s="86"/>
      <c r="L37" s="87"/>
      <c r="M37" s="76" t="s">
        <v>59</v>
      </c>
      <c r="N37" s="81">
        <f>COUNTIF(F$23:F127,"1 СР")</f>
        <v>4</v>
      </c>
      <c r="P37" s="48"/>
      <c r="Q37" s="47"/>
      <c r="R37" s="47"/>
      <c r="S37" s="49"/>
      <c r="T37" s="49"/>
      <c r="U37" s="49"/>
    </row>
    <row r="38" spans="1:21" ht="14.5" x14ac:dyDescent="0.25">
      <c r="A38" s="89"/>
      <c r="B38" s="36"/>
      <c r="C38" s="35"/>
      <c r="D38" s="74"/>
      <c r="G38" s="76" t="s">
        <v>60</v>
      </c>
      <c r="H38" s="84">
        <f>COUNTIF(A23:A30,"ДСКВ")</f>
        <v>0</v>
      </c>
      <c r="I38" s="85"/>
      <c r="J38" s="86"/>
      <c r="K38" s="86"/>
      <c r="L38" s="87"/>
      <c r="M38" s="76" t="s">
        <v>61</v>
      </c>
      <c r="N38" s="81">
        <f>COUNTIF(F$23:F127,"2 СР")</f>
        <v>0</v>
      </c>
    </row>
    <row r="39" spans="1:21" ht="14.5" x14ac:dyDescent="0.25">
      <c r="A39" s="90"/>
      <c r="B39" s="72"/>
      <c r="C39" s="72"/>
      <c r="D39" s="74"/>
      <c r="E39" s="83"/>
      <c r="F39" s="83"/>
      <c r="G39" s="76" t="s">
        <v>62</v>
      </c>
      <c r="H39" s="84">
        <f>COUNTIF(A23:A30,"НС")</f>
        <v>2</v>
      </c>
      <c r="I39" s="91"/>
      <c r="J39" s="92"/>
      <c r="K39" s="92"/>
      <c r="L39" s="93"/>
      <c r="M39" s="76" t="s">
        <v>63</v>
      </c>
      <c r="N39" s="81">
        <f>COUNTIF(F$23:F127,"3 СР")</f>
        <v>0</v>
      </c>
    </row>
    <row r="40" spans="1:21" ht="5.25" customHeight="1" x14ac:dyDescent="0.25">
      <c r="A40" s="90"/>
      <c r="B40" s="72"/>
      <c r="C40" s="72"/>
      <c r="D40" s="72"/>
      <c r="E40" s="72"/>
      <c r="F40" s="72"/>
      <c r="G40" s="36"/>
      <c r="H40" s="94"/>
      <c r="I40" s="94"/>
      <c r="J40" s="94"/>
      <c r="K40" s="94"/>
      <c r="L40" s="94"/>
      <c r="M40" s="95"/>
      <c r="N40" s="96"/>
    </row>
    <row r="41" spans="1:21" ht="15.5" x14ac:dyDescent="0.25">
      <c r="A41" s="97"/>
      <c r="B41" s="98"/>
      <c r="C41" s="98"/>
      <c r="D41" s="127" t="s">
        <v>64</v>
      </c>
      <c r="E41" s="127"/>
      <c r="F41" s="127"/>
      <c r="G41" s="127" t="s">
        <v>65</v>
      </c>
      <c r="H41" s="127"/>
      <c r="I41" s="127"/>
      <c r="J41" s="99"/>
      <c r="K41" s="99"/>
      <c r="L41" s="127" t="str">
        <f>A19</f>
        <v>СУДЬЯ НА ФИНИШЕ:</v>
      </c>
      <c r="M41" s="127"/>
      <c r="N41" s="128"/>
    </row>
    <row r="42" spans="1:21" x14ac:dyDescent="0.25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</row>
    <row r="43" spans="1:21" x14ac:dyDescent="0.25">
      <c r="A43" s="100"/>
      <c r="D43" s="101"/>
      <c r="E43" s="101"/>
      <c r="F43" s="101"/>
      <c r="G43" s="101"/>
      <c r="H43" s="39"/>
      <c r="I43" s="101"/>
      <c r="J43" s="101"/>
      <c r="K43" s="101"/>
      <c r="L43" s="39"/>
      <c r="M43" s="101"/>
      <c r="N43" s="102"/>
    </row>
    <row r="44" spans="1:21" x14ac:dyDescent="0.25">
      <c r="A44" s="100"/>
      <c r="D44" s="101"/>
      <c r="E44" s="101"/>
      <c r="F44" s="101"/>
      <c r="G44" s="101"/>
      <c r="H44" s="39"/>
      <c r="I44" s="101"/>
      <c r="J44" s="101"/>
      <c r="K44" s="101"/>
      <c r="L44" s="39"/>
      <c r="M44" s="101"/>
      <c r="N44" s="102"/>
    </row>
    <row r="45" spans="1:21" x14ac:dyDescent="0.25">
      <c r="A45" s="100"/>
      <c r="D45" s="101"/>
      <c r="E45" s="101"/>
      <c r="F45" s="101"/>
      <c r="G45" s="101"/>
      <c r="H45" s="39"/>
      <c r="I45" s="101"/>
      <c r="J45" s="101"/>
      <c r="K45" s="101"/>
      <c r="L45" s="39"/>
      <c r="M45" s="101"/>
      <c r="N45" s="102"/>
    </row>
    <row r="46" spans="1:21" x14ac:dyDescent="0.25">
      <c r="A46" s="100"/>
      <c r="D46" s="101"/>
      <c r="E46" s="101"/>
      <c r="F46" s="101"/>
      <c r="G46" s="101"/>
      <c r="H46" s="39"/>
      <c r="I46" s="101"/>
      <c r="J46" s="101"/>
      <c r="K46" s="101"/>
      <c r="L46" s="39"/>
      <c r="M46" s="101"/>
      <c r="N46" s="102"/>
    </row>
    <row r="47" spans="1:21" s="48" customFormat="1" ht="13.75" customHeight="1" thickBot="1" x14ac:dyDescent="0.3">
      <c r="A47" s="103"/>
      <c r="B47" s="104"/>
      <c r="C47" s="104"/>
      <c r="D47" s="111" t="str">
        <f>G17</f>
        <v xml:space="preserve">АНДРИЯНОВ А.С. (ВК, г. МОСКВА) </v>
      </c>
      <c r="E47" s="111"/>
      <c r="F47" s="111"/>
      <c r="G47" s="111" t="str">
        <f>G18</f>
        <v>СЛАБКОВСКАЯ В.Н. ( ВК, г. ОМСК)</v>
      </c>
      <c r="H47" s="111"/>
      <c r="I47" s="111"/>
      <c r="J47" s="105"/>
      <c r="K47" s="105"/>
      <c r="L47" s="111" t="str">
        <f>G19</f>
        <v xml:space="preserve">МАЛАХОВ Р.А. (1К, г. ИЖЕВСК) </v>
      </c>
      <c r="M47" s="111"/>
      <c r="N47" s="112"/>
      <c r="S47" s="106"/>
      <c r="T47" s="106"/>
      <c r="U47" s="106"/>
    </row>
    <row r="48" spans="1:21" ht="13.5" thickTop="1" x14ac:dyDescent="0.25"/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47:F47"/>
    <mergeCell ref="G47:I47"/>
    <mergeCell ref="L47:N47"/>
    <mergeCell ref="H21:I22"/>
    <mergeCell ref="J21:K21"/>
    <mergeCell ref="L21:L22"/>
    <mergeCell ref="M21:M22"/>
    <mergeCell ref="N21:N22"/>
    <mergeCell ref="A32:D32"/>
    <mergeCell ref="G32:N32"/>
    <mergeCell ref="D41:F41"/>
    <mergeCell ref="G41:I41"/>
    <mergeCell ref="L41:N41"/>
    <mergeCell ref="A42:E42"/>
    <mergeCell ref="F42:N42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5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821C-31DD-4953-B5AF-18ECB123B364}">
  <sheetPr>
    <tabColor theme="3" tint="-0.249977111117893"/>
    <pageSetUpPr fitToPage="1"/>
  </sheetPr>
  <dimension ref="A1:U59"/>
  <sheetViews>
    <sheetView view="pageBreakPreview" zoomScale="70" zoomScaleNormal="75" zoomScaleSheetLayoutView="70" workbookViewId="0">
      <selection activeCell="A14" sqref="A14"/>
    </sheetView>
  </sheetViews>
  <sheetFormatPr defaultColWidth="9.08984375" defaultRowHeight="13" x14ac:dyDescent="0.25"/>
  <cols>
    <col min="1" max="1" width="7" style="4" customWidth="1"/>
    <col min="2" max="2" width="6.26953125" style="101" customWidth="1"/>
    <col min="3" max="3" width="14.36328125" style="101" customWidth="1"/>
    <col min="4" max="4" width="31.08984375" style="4" customWidth="1"/>
    <col min="5" max="5" width="11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6.542968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"/>
      <c r="P1" s="2"/>
    </row>
    <row r="2" spans="1:21" s="3" customFormat="1" ht="20" customHeigh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"/>
      <c r="P2" s="2"/>
    </row>
    <row r="3" spans="1:21" s="3" customFormat="1" ht="20" customHeight="1" x14ac:dyDescent="0.2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"/>
      <c r="P3" s="2"/>
    </row>
    <row r="4" spans="1:21" ht="18.5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21" ht="17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Q5" s="3"/>
    </row>
    <row r="6" spans="1:21" s="6" customFormat="1" ht="20.5" customHeight="1" x14ac:dyDescent="0.25">
      <c r="A6" s="148" t="s">
        <v>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S6" s="7"/>
      <c r="T6" s="7"/>
      <c r="U6" s="7"/>
    </row>
    <row r="7" spans="1:21" s="6" customFormat="1" ht="5.5" hidden="1" customHeight="1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S7" s="7"/>
      <c r="T7" s="7"/>
      <c r="U7" s="7"/>
    </row>
    <row r="8" spans="1:21" s="6" customFormat="1" ht="23" customHeight="1" thickBot="1" x14ac:dyDescent="0.3">
      <c r="A8" s="150" t="s">
        <v>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S8" s="7"/>
      <c r="T8" s="7"/>
      <c r="U8" s="7"/>
    </row>
    <row r="9" spans="1:21" ht="20" customHeight="1" thickTop="1" x14ac:dyDescent="0.25">
      <c r="A9" s="151" t="s">
        <v>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</row>
    <row r="10" spans="1:21" ht="20" customHeight="1" x14ac:dyDescent="0.25">
      <c r="A10" s="154" t="s">
        <v>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6"/>
    </row>
    <row r="11" spans="1:21" ht="20" customHeight="1" x14ac:dyDescent="0.25">
      <c r="A11" s="154" t="s">
        <v>66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1:21" ht="7.5" customHeigh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</row>
    <row r="13" spans="1:21" ht="15.5" x14ac:dyDescent="0.25">
      <c r="A13" s="8" t="s">
        <v>8</v>
      </c>
      <c r="B13" s="9"/>
      <c r="C13" s="9"/>
      <c r="D13" s="9"/>
      <c r="E13" s="10"/>
      <c r="F13" s="10"/>
      <c r="G13" s="11" t="s">
        <v>9</v>
      </c>
      <c r="H13" s="12" t="s">
        <v>13</v>
      </c>
      <c r="I13" s="10"/>
      <c r="J13" s="10"/>
      <c r="K13" s="10"/>
      <c r="L13" s="12"/>
      <c r="M13" s="13"/>
      <c r="N13" s="14" t="s">
        <v>11</v>
      </c>
    </row>
    <row r="14" spans="1:21" ht="15.5" x14ac:dyDescent="0.25">
      <c r="A14" s="15" t="s">
        <v>68</v>
      </c>
      <c r="B14" s="16"/>
      <c r="C14" s="16"/>
      <c r="D14" s="16"/>
      <c r="E14" s="17"/>
      <c r="F14" s="17"/>
      <c r="G14" s="18" t="s">
        <v>12</v>
      </c>
      <c r="H14" s="19" t="s">
        <v>67</v>
      </c>
      <c r="I14" s="17"/>
      <c r="J14" s="17"/>
      <c r="K14" s="17"/>
      <c r="L14" s="19"/>
      <c r="M14" s="20"/>
      <c r="N14" s="21" t="s">
        <v>14</v>
      </c>
    </row>
    <row r="15" spans="1:21" ht="14.5" x14ac:dyDescent="0.25">
      <c r="A15" s="132" t="s">
        <v>15</v>
      </c>
      <c r="B15" s="133"/>
      <c r="C15" s="133"/>
      <c r="D15" s="133"/>
      <c r="E15" s="133"/>
      <c r="F15" s="133"/>
      <c r="G15" s="134"/>
      <c r="H15" s="135" t="s">
        <v>16</v>
      </c>
      <c r="I15" s="133"/>
      <c r="J15" s="133"/>
      <c r="K15" s="133"/>
      <c r="L15" s="133"/>
      <c r="M15" s="133"/>
      <c r="N15" s="136"/>
    </row>
    <row r="16" spans="1:21" ht="14.5" x14ac:dyDescent="0.25">
      <c r="A16" s="22" t="s">
        <v>17</v>
      </c>
      <c r="B16" s="23"/>
      <c r="C16" s="23"/>
      <c r="D16" s="24"/>
      <c r="E16" s="25"/>
      <c r="F16" s="24"/>
      <c r="G16" s="26"/>
      <c r="H16" s="137" t="s">
        <v>18</v>
      </c>
      <c r="I16" s="138"/>
      <c r="J16" s="138"/>
      <c r="K16" s="138"/>
      <c r="L16" s="138"/>
      <c r="M16" s="138"/>
      <c r="N16" s="139"/>
    </row>
    <row r="17" spans="1:21" ht="14.5" x14ac:dyDescent="0.35">
      <c r="A17" s="22" t="s">
        <v>19</v>
      </c>
      <c r="B17" s="23"/>
      <c r="C17" s="23"/>
      <c r="D17" s="27"/>
      <c r="E17" s="25"/>
      <c r="F17" s="24"/>
      <c r="G17" s="28" t="s">
        <v>20</v>
      </c>
      <c r="H17" s="29" t="s">
        <v>21</v>
      </c>
      <c r="I17" s="30"/>
      <c r="J17" s="30"/>
      <c r="K17" s="30"/>
      <c r="L17" s="31"/>
      <c r="M17" s="30"/>
      <c r="N17" s="32"/>
    </row>
    <row r="18" spans="1:21" ht="14.5" x14ac:dyDescent="0.25">
      <c r="A18" s="33" t="s">
        <v>22</v>
      </c>
      <c r="B18" s="23"/>
      <c r="C18" s="23"/>
      <c r="D18" s="27"/>
      <c r="E18" s="25"/>
      <c r="F18" s="24"/>
      <c r="G18" s="34" t="s">
        <v>23</v>
      </c>
      <c r="H18" s="29" t="s">
        <v>24</v>
      </c>
      <c r="I18" s="30"/>
      <c r="J18" s="30"/>
      <c r="K18" s="30"/>
      <c r="L18" s="31"/>
      <c r="M18" s="30"/>
      <c r="N18" s="32"/>
    </row>
    <row r="19" spans="1:21" ht="15" thickBot="1" x14ac:dyDescent="0.4">
      <c r="A19" s="22" t="s">
        <v>25</v>
      </c>
      <c r="B19" s="35"/>
      <c r="C19" s="35"/>
      <c r="D19" s="36"/>
      <c r="E19" s="36"/>
      <c r="F19" s="36"/>
      <c r="G19" s="28" t="s">
        <v>26</v>
      </c>
      <c r="H19" s="37"/>
      <c r="I19" s="38"/>
      <c r="J19" s="38"/>
      <c r="K19" s="38"/>
      <c r="L19" s="39"/>
      <c r="M19" s="40"/>
      <c r="N19" s="41"/>
    </row>
    <row r="20" spans="1:21" ht="7.5" customHeight="1" thickTop="1" thickBot="1" x14ac:dyDescent="0.3">
      <c r="A20" s="44"/>
      <c r="B20" s="43"/>
      <c r="C20" s="43"/>
      <c r="D20" s="44"/>
      <c r="E20" s="44"/>
      <c r="F20" s="44"/>
      <c r="G20" s="44"/>
      <c r="H20" s="45"/>
      <c r="I20" s="44"/>
      <c r="J20" s="44"/>
      <c r="K20" s="44"/>
      <c r="L20" s="45"/>
      <c r="M20" s="44"/>
      <c r="N20" s="44"/>
    </row>
    <row r="21" spans="1:21" s="47" customFormat="1" ht="20.25" customHeight="1" thickTop="1" x14ac:dyDescent="0.25">
      <c r="A21" s="140" t="s">
        <v>27</v>
      </c>
      <c r="B21" s="142" t="s">
        <v>28</v>
      </c>
      <c r="C21" s="142" t="s">
        <v>29</v>
      </c>
      <c r="D21" s="142" t="s">
        <v>30</v>
      </c>
      <c r="E21" s="142" t="s">
        <v>31</v>
      </c>
      <c r="F21" s="142" t="s">
        <v>32</v>
      </c>
      <c r="G21" s="142" t="s">
        <v>33</v>
      </c>
      <c r="H21" s="113" t="s">
        <v>34</v>
      </c>
      <c r="I21" s="114"/>
      <c r="J21" s="117" t="s">
        <v>35</v>
      </c>
      <c r="K21" s="117"/>
      <c r="L21" s="118" t="s">
        <v>36</v>
      </c>
      <c r="M21" s="120" t="s">
        <v>37</v>
      </c>
      <c r="N21" s="122" t="s">
        <v>38</v>
      </c>
      <c r="P21" s="48"/>
      <c r="S21" s="49"/>
      <c r="T21" s="49"/>
      <c r="U21" s="49"/>
    </row>
    <row r="22" spans="1:21" s="47" customFormat="1" ht="17.25" customHeight="1" x14ac:dyDescent="0.25">
      <c r="A22" s="141"/>
      <c r="B22" s="143"/>
      <c r="C22" s="143"/>
      <c r="D22" s="143"/>
      <c r="E22" s="143"/>
      <c r="F22" s="143"/>
      <c r="G22" s="143"/>
      <c r="H22" s="115"/>
      <c r="I22" s="116"/>
      <c r="J22" s="50" t="s">
        <v>39</v>
      </c>
      <c r="K22" s="50" t="s">
        <v>40</v>
      </c>
      <c r="L22" s="119"/>
      <c r="M22" s="121"/>
      <c r="N22" s="123"/>
      <c r="P22" s="48"/>
      <c r="S22" s="49"/>
      <c r="T22" s="49"/>
      <c r="U22" s="49"/>
    </row>
    <row r="23" spans="1:21" ht="18" customHeight="1" x14ac:dyDescent="0.25">
      <c r="A23" s="107">
        <v>1</v>
      </c>
      <c r="B23" s="52">
        <v>24</v>
      </c>
      <c r="C23" s="53">
        <f>VLOOKUP(B23,[1]список!Print_Area,3)</f>
        <v>10139929958</v>
      </c>
      <c r="D23" s="54" t="str">
        <f>VLOOKUP(B23,[1]список!Print_Area,2)</f>
        <v>ИВАНОВ Денис</v>
      </c>
      <c r="E23" s="55">
        <f>VLOOKUP(B23,[1]список!Print_Area,4)</f>
        <v>39298</v>
      </c>
      <c r="F23" s="53" t="str">
        <f>VLOOKUP(B23,[1]список!Print_Area,5)</f>
        <v>КМС</v>
      </c>
      <c r="G23" s="53" t="str">
        <f>VLOOKUP(B23,[1]список!Print_Area,6)</f>
        <v>Санкт-Петербург</v>
      </c>
      <c r="H23" s="56">
        <v>70.400000000000006</v>
      </c>
      <c r="I23" s="108">
        <v>2</v>
      </c>
      <c r="J23" s="56">
        <v>81</v>
      </c>
      <c r="K23" s="56">
        <v>25.67</v>
      </c>
      <c r="L23" s="56">
        <f t="shared" ref="L23:L39" si="0">MAX(J23:K23)</f>
        <v>81</v>
      </c>
      <c r="M23" s="58" t="s">
        <v>41</v>
      </c>
      <c r="N23" s="59" t="s">
        <v>42</v>
      </c>
      <c r="P23" s="48"/>
      <c r="Q23" s="47"/>
      <c r="R23" s="47"/>
      <c r="S23" s="49"/>
      <c r="T23" s="49"/>
      <c r="U23" s="49"/>
    </row>
    <row r="24" spans="1:21" ht="18" customHeight="1" x14ac:dyDescent="0.25">
      <c r="A24" s="107">
        <v>2</v>
      </c>
      <c r="B24" s="52">
        <v>25</v>
      </c>
      <c r="C24" s="53">
        <f>VLOOKUP(B24,[1]список!Print_Area,3)</f>
        <v>10132636871</v>
      </c>
      <c r="D24" s="54" t="str">
        <f>VLOOKUP(B24,[1]список!Print_Area,2)</f>
        <v>МАКАРОВ Семен</v>
      </c>
      <c r="E24" s="55">
        <f>VLOOKUP(B24,[1]список!Print_Area,4)</f>
        <v>39230</v>
      </c>
      <c r="F24" s="53" t="str">
        <f>VLOOKUP(B24,[1]список!Print_Area,5)</f>
        <v>1 СР</v>
      </c>
      <c r="G24" s="53" t="str">
        <f>VLOOKUP(B24,[1]список!Print_Area,6)</f>
        <v>Республика Татарстан</v>
      </c>
      <c r="H24" s="56">
        <v>69.84</v>
      </c>
      <c r="I24" s="108">
        <v>3</v>
      </c>
      <c r="J24" s="56">
        <v>77.17</v>
      </c>
      <c r="K24" s="56">
        <v>10.5</v>
      </c>
      <c r="L24" s="56">
        <f t="shared" si="0"/>
        <v>77.17</v>
      </c>
      <c r="M24" s="58" t="s">
        <v>41</v>
      </c>
      <c r="N24" s="59" t="s">
        <v>42</v>
      </c>
      <c r="P24" s="48"/>
      <c r="Q24" s="47"/>
      <c r="R24" s="47"/>
      <c r="S24" s="49"/>
      <c r="T24" s="49"/>
      <c r="U24" s="49"/>
    </row>
    <row r="25" spans="1:21" ht="18" customHeight="1" x14ac:dyDescent="0.25">
      <c r="A25" s="107">
        <v>3</v>
      </c>
      <c r="B25" s="52">
        <v>27</v>
      </c>
      <c r="C25" s="53">
        <f>VLOOKUP(B25,[1]список!Print_Area,3)</f>
        <v>10116370678</v>
      </c>
      <c r="D25" s="54" t="str">
        <f>VLOOKUP(B25,[1]список!Print_Area,2)</f>
        <v>ЯКИМОВ Николай</v>
      </c>
      <c r="E25" s="55">
        <f>VLOOKUP(B25,[1]список!Print_Area,4)</f>
        <v>39005</v>
      </c>
      <c r="F25" s="53" t="str">
        <f>VLOOKUP(B25,[1]список!Print_Area,5)</f>
        <v>МС</v>
      </c>
      <c r="G25" s="53" t="str">
        <f>VLOOKUP(B25,[1]список!Print_Area,6)</f>
        <v>Республика Татарстан</v>
      </c>
      <c r="H25" s="56">
        <v>68.3</v>
      </c>
      <c r="I25" s="108">
        <v>4</v>
      </c>
      <c r="J25" s="56">
        <v>71.5</v>
      </c>
      <c r="K25" s="56">
        <v>75.5</v>
      </c>
      <c r="L25" s="56">
        <f t="shared" si="0"/>
        <v>75.5</v>
      </c>
      <c r="M25" s="58" t="s">
        <v>41</v>
      </c>
      <c r="N25" s="59" t="s">
        <v>42</v>
      </c>
      <c r="P25" s="48"/>
      <c r="Q25" s="47"/>
      <c r="R25" s="47"/>
      <c r="S25" s="49"/>
      <c r="T25" s="49"/>
      <c r="U25" s="49"/>
    </row>
    <row r="26" spans="1:21" ht="18" customHeight="1" x14ac:dyDescent="0.25">
      <c r="A26" s="107">
        <v>4</v>
      </c>
      <c r="B26" s="52">
        <v>21</v>
      </c>
      <c r="C26" s="53">
        <f>VLOOKUP(B26,[1]список!Print_Area,3)</f>
        <v>10130040911</v>
      </c>
      <c r="D26" s="54" t="str">
        <f>VLOOKUP(B26,[1]список!Print_Area,2)</f>
        <v>МИЗИН Дмитрий</v>
      </c>
      <c r="E26" s="55">
        <f>VLOOKUP(B26,[1]список!Print_Area,4)</f>
        <v>39020</v>
      </c>
      <c r="F26" s="53" t="str">
        <f>VLOOKUP(B26,[1]список!Print_Area,5)</f>
        <v>КМС</v>
      </c>
      <c r="G26" s="53" t="str">
        <f>VLOOKUP(B26,[1]список!Print_Area,6)</f>
        <v>Омская область</v>
      </c>
      <c r="H26" s="56">
        <v>70.42</v>
      </c>
      <c r="I26" s="108">
        <v>1</v>
      </c>
      <c r="J26" s="56">
        <v>41</v>
      </c>
      <c r="K26" s="56">
        <v>72.5</v>
      </c>
      <c r="L26" s="56">
        <f t="shared" si="0"/>
        <v>72.5</v>
      </c>
      <c r="M26" s="58" t="s">
        <v>43</v>
      </c>
      <c r="N26" s="59" t="s">
        <v>42</v>
      </c>
      <c r="P26" s="48"/>
      <c r="Q26" s="47"/>
      <c r="R26" s="47"/>
      <c r="S26" s="49"/>
      <c r="T26" s="49"/>
      <c r="U26" s="49"/>
    </row>
    <row r="27" spans="1:21" ht="18" customHeight="1" x14ac:dyDescent="0.25">
      <c r="A27" s="107">
        <v>5</v>
      </c>
      <c r="B27" s="52">
        <v>16</v>
      </c>
      <c r="C27" s="53">
        <f>VLOOKUP(B27,[1]список!Print_Area,3)</f>
        <v>10129966341</v>
      </c>
      <c r="D27" s="54" t="str">
        <f>VLOOKUP(B27,[1]список!Print_Area,2)</f>
        <v>ИВАНОВ Максим</v>
      </c>
      <c r="E27" s="55">
        <f>VLOOKUP(B27,[1]список!Print_Area,4)</f>
        <v>38832</v>
      </c>
      <c r="F27" s="53" t="str">
        <f>VLOOKUP(B27,[1]список!Print_Area,5)</f>
        <v>КМС</v>
      </c>
      <c r="G27" s="53" t="str">
        <f>VLOOKUP(B27,[1]список!Print_Area,6)</f>
        <v>Москва</v>
      </c>
      <c r="H27" s="56">
        <v>41</v>
      </c>
      <c r="I27" s="108">
        <v>9</v>
      </c>
      <c r="J27" s="56">
        <v>62.83</v>
      </c>
      <c r="K27" s="56">
        <v>66.67</v>
      </c>
      <c r="L27" s="56">
        <f t="shared" si="0"/>
        <v>66.67</v>
      </c>
      <c r="M27" s="58" t="s">
        <v>43</v>
      </c>
      <c r="N27" s="59" t="s">
        <v>42</v>
      </c>
      <c r="P27" s="48"/>
      <c r="Q27" s="47"/>
      <c r="R27" s="47"/>
      <c r="S27" s="49"/>
      <c r="T27" s="49"/>
      <c r="U27" s="49"/>
    </row>
    <row r="28" spans="1:21" ht="18" customHeight="1" x14ac:dyDescent="0.25">
      <c r="A28" s="107">
        <v>6</v>
      </c>
      <c r="B28" s="52">
        <v>23</v>
      </c>
      <c r="C28" s="53">
        <f>VLOOKUP(B28,[1]список!Print_Area,3)</f>
        <v>10129902481</v>
      </c>
      <c r="D28" s="54" t="str">
        <f>VLOOKUP(B28,[1]список!Print_Area,2)</f>
        <v>ЕГОРОВ Артем</v>
      </c>
      <c r="E28" s="55">
        <f>VLOOKUP(B28,[1]список!Print_Area,4)</f>
        <v>38779</v>
      </c>
      <c r="F28" s="53" t="str">
        <f>VLOOKUP(B28,[1]список!Print_Area,5)</f>
        <v>КМС</v>
      </c>
      <c r="G28" s="53" t="str">
        <f>VLOOKUP(B28,[1]список!Print_Area,6)</f>
        <v>Санкт-Петербург</v>
      </c>
      <c r="H28" s="56">
        <v>44.08</v>
      </c>
      <c r="I28" s="108">
        <v>7</v>
      </c>
      <c r="J28" s="56">
        <v>51.5</v>
      </c>
      <c r="K28" s="56">
        <v>64.33</v>
      </c>
      <c r="L28" s="56">
        <f t="shared" si="0"/>
        <v>64.33</v>
      </c>
      <c r="M28" s="58" t="s">
        <v>43</v>
      </c>
      <c r="N28" s="59" t="s">
        <v>42</v>
      </c>
      <c r="P28" s="48"/>
      <c r="Q28" s="47"/>
      <c r="R28" s="47"/>
      <c r="S28" s="49"/>
      <c r="T28" s="49"/>
      <c r="U28" s="49"/>
    </row>
    <row r="29" spans="1:21" ht="18" customHeight="1" x14ac:dyDescent="0.25">
      <c r="A29" s="107">
        <v>7</v>
      </c>
      <c r="B29" s="52">
        <v>33</v>
      </c>
      <c r="C29" s="53">
        <f>VLOOKUP(B29,[1]список!Print_Area,3)</f>
        <v>10120373142</v>
      </c>
      <c r="D29" s="54" t="str">
        <f>VLOOKUP(B29,[1]список!Print_Area,2)</f>
        <v>ЦЫРЕНЩИКОВ Матвей</v>
      </c>
      <c r="E29" s="55">
        <f>VLOOKUP(B29,[1]список!Print_Area,4)</f>
        <v>38742</v>
      </c>
      <c r="F29" s="53" t="str">
        <f>VLOOKUP(B29,[1]список!Print_Area,5)</f>
        <v>1 СР</v>
      </c>
      <c r="G29" s="53" t="str">
        <f>VLOOKUP(B29,[1]список!Print_Area,6)</f>
        <v>Свердловская область</v>
      </c>
      <c r="H29" s="56">
        <v>50.42</v>
      </c>
      <c r="I29" s="108">
        <v>5</v>
      </c>
      <c r="J29" s="56">
        <v>60.5</v>
      </c>
      <c r="K29" s="56">
        <v>19.670000000000002</v>
      </c>
      <c r="L29" s="56">
        <f t="shared" si="0"/>
        <v>60.5</v>
      </c>
      <c r="M29" s="109"/>
      <c r="N29" s="59" t="s">
        <v>42</v>
      </c>
      <c r="P29" s="48"/>
      <c r="Q29" s="47"/>
      <c r="R29" s="47"/>
      <c r="S29" s="49"/>
      <c r="T29" s="49"/>
      <c r="U29" s="49"/>
    </row>
    <row r="30" spans="1:21" ht="18" customHeight="1" x14ac:dyDescent="0.25">
      <c r="A30" s="107">
        <v>8</v>
      </c>
      <c r="B30" s="52">
        <v>28</v>
      </c>
      <c r="C30" s="53">
        <f>VLOOKUP(B30,[1]список!Print_Area,3)</f>
        <v>10134127338</v>
      </c>
      <c r="D30" s="54" t="str">
        <f>VLOOKUP(B30,[1]список!Print_Area,2)</f>
        <v>СЕМИЛЕТНИКОВ Глеб</v>
      </c>
      <c r="E30" s="55">
        <f>VLOOKUP(B30,[1]список!Print_Area,4)</f>
        <v>39239</v>
      </c>
      <c r="F30" s="53" t="str">
        <f>VLOOKUP(B30,[1]список!Print_Area,5)</f>
        <v>1 СР</v>
      </c>
      <c r="G30" s="53" t="str">
        <f>VLOOKUP(B30,[1]список!Print_Area,6)</f>
        <v>Московская область</v>
      </c>
      <c r="H30" s="56">
        <v>39.049999999999997</v>
      </c>
      <c r="I30" s="108">
        <v>10</v>
      </c>
      <c r="J30" s="56">
        <v>41.5</v>
      </c>
      <c r="K30" s="56">
        <v>26.17</v>
      </c>
      <c r="L30" s="56">
        <f t="shared" si="0"/>
        <v>41.5</v>
      </c>
      <c r="M30" s="109"/>
      <c r="N30" s="59" t="s">
        <v>42</v>
      </c>
      <c r="P30" s="48"/>
      <c r="Q30" s="47"/>
      <c r="R30" s="47"/>
      <c r="S30" s="49"/>
      <c r="T30" s="49"/>
      <c r="U30" s="49"/>
    </row>
    <row r="31" spans="1:21" ht="18" customHeight="1" x14ac:dyDescent="0.25">
      <c r="A31" s="107">
        <v>9</v>
      </c>
      <c r="B31" s="52">
        <v>22</v>
      </c>
      <c r="C31" s="53">
        <f>VLOOKUP(B31,[1]список!Print_Area,3)</f>
        <v>10140571875</v>
      </c>
      <c r="D31" s="54" t="str">
        <f>VLOOKUP(B31,[1]список!Print_Area,2)</f>
        <v>ФЕДОРОВ Максим</v>
      </c>
      <c r="E31" s="55">
        <f>VLOOKUP(B31,[1]список!Print_Area,4)</f>
        <v>39304</v>
      </c>
      <c r="F31" s="53" t="str">
        <f>VLOOKUP(B31,[1]список!Print_Area,5)</f>
        <v>1 СР</v>
      </c>
      <c r="G31" s="53" t="str">
        <f>VLOOKUP(B31,[1]список!Print_Area,6)</f>
        <v>Санкт-Петербург</v>
      </c>
      <c r="H31" s="56">
        <v>38.92</v>
      </c>
      <c r="I31" s="108">
        <v>11</v>
      </c>
      <c r="J31" s="56">
        <v>15.11</v>
      </c>
      <c r="K31" s="56">
        <v>38.03</v>
      </c>
      <c r="L31" s="56">
        <f t="shared" si="0"/>
        <v>38.03</v>
      </c>
      <c r="M31" s="109"/>
      <c r="N31" s="59" t="s">
        <v>42</v>
      </c>
      <c r="P31" s="48"/>
      <c r="Q31" s="47"/>
      <c r="R31" s="47"/>
      <c r="S31" s="49"/>
      <c r="T31" s="49"/>
      <c r="U31" s="49"/>
    </row>
    <row r="32" spans="1:21" ht="18" customHeight="1" x14ac:dyDescent="0.25">
      <c r="A32" s="107">
        <v>10</v>
      </c>
      <c r="B32" s="52">
        <v>29</v>
      </c>
      <c r="C32" s="53">
        <f>VLOOKUP(B32,[1]список!Print_Area,3)</f>
        <v>10132173291</v>
      </c>
      <c r="D32" s="54" t="str">
        <f>VLOOKUP(B32,[1]список!Print_Area,2)</f>
        <v>ТРИФОНОВ Артем</v>
      </c>
      <c r="E32" s="55">
        <f>VLOOKUP(B32,[1]список!Print_Area,4)</f>
        <v>39269</v>
      </c>
      <c r="F32" s="53" t="str">
        <f>VLOOKUP(B32,[1]список!Print_Area,5)</f>
        <v>1 СР</v>
      </c>
      <c r="G32" s="53" t="str">
        <f>VLOOKUP(B32,[1]список!Print_Area,6)</f>
        <v>Московская область</v>
      </c>
      <c r="H32" s="56">
        <v>35.159999999999997</v>
      </c>
      <c r="I32" s="108">
        <v>12</v>
      </c>
      <c r="J32" s="56">
        <v>34.5</v>
      </c>
      <c r="K32" s="56">
        <v>4.83</v>
      </c>
      <c r="L32" s="56">
        <f t="shared" si="0"/>
        <v>34.5</v>
      </c>
      <c r="M32" s="109"/>
      <c r="N32" s="59" t="s">
        <v>42</v>
      </c>
      <c r="P32" s="48"/>
      <c r="Q32" s="47"/>
      <c r="R32" s="47"/>
      <c r="S32" s="49"/>
      <c r="T32" s="49"/>
      <c r="U32" s="49"/>
    </row>
    <row r="33" spans="1:21" ht="18" customHeight="1" x14ac:dyDescent="0.25">
      <c r="A33" s="107">
        <v>11</v>
      </c>
      <c r="B33" s="52">
        <v>31</v>
      </c>
      <c r="C33" s="53">
        <f>VLOOKUP(B33,[1]список!Print_Area,3)</f>
        <v>10143961724</v>
      </c>
      <c r="D33" s="54" t="str">
        <f>VLOOKUP(B33,[1]список!Print_Area,2)</f>
        <v>РЫЖАКОВ Дмитрий</v>
      </c>
      <c r="E33" s="55" t="str">
        <f>VLOOKUP(B33,[1]список!Print_Area,4)</f>
        <v>29.06.2006</v>
      </c>
      <c r="F33" s="53" t="str">
        <f>VLOOKUP(B33,[1]список!Print_Area,5)</f>
        <v>1 СР</v>
      </c>
      <c r="G33" s="53" t="str">
        <f>VLOOKUP(B33,[1]список!Print_Area,6)</f>
        <v>Оренбургская область</v>
      </c>
      <c r="H33" s="56">
        <v>45.65</v>
      </c>
      <c r="I33" s="108">
        <v>6</v>
      </c>
      <c r="J33" s="56">
        <v>25.67</v>
      </c>
      <c r="K33" s="56">
        <v>3.33</v>
      </c>
      <c r="L33" s="56">
        <f t="shared" si="0"/>
        <v>25.67</v>
      </c>
      <c r="M33" s="109"/>
      <c r="N33" s="59" t="s">
        <v>42</v>
      </c>
      <c r="P33" s="48"/>
      <c r="Q33" s="47"/>
      <c r="R33" s="47"/>
      <c r="S33" s="49"/>
      <c r="T33" s="49"/>
      <c r="U33" s="49"/>
    </row>
    <row r="34" spans="1:21" ht="18" customHeight="1" x14ac:dyDescent="0.25">
      <c r="A34" s="107">
        <v>12</v>
      </c>
      <c r="B34" s="52">
        <v>17</v>
      </c>
      <c r="C34" s="53">
        <f>VLOOKUP(B34,[1]список!Print_Area,3)</f>
        <v>10137602564</v>
      </c>
      <c r="D34" s="54" t="str">
        <f>VLOOKUP(B34,[1]список!Print_Area,2)</f>
        <v>ПАВЛЕНКО Пётр</v>
      </c>
      <c r="E34" s="55">
        <f>VLOOKUP(B34,[1]список!Print_Area,4)</f>
        <v>38728</v>
      </c>
      <c r="F34" s="53" t="str">
        <f>VLOOKUP(B34,[1]список!Print_Area,5)</f>
        <v>1 СР</v>
      </c>
      <c r="G34" s="53" t="str">
        <f>VLOOKUP(B34,[1]список!Print_Area,6)</f>
        <v>Москва</v>
      </c>
      <c r="H34" s="56">
        <v>42.92</v>
      </c>
      <c r="I34" s="108">
        <v>8</v>
      </c>
      <c r="J34" s="56">
        <v>18.170000000000002</v>
      </c>
      <c r="K34" s="56">
        <v>9.17</v>
      </c>
      <c r="L34" s="56">
        <f t="shared" si="0"/>
        <v>18.170000000000002</v>
      </c>
      <c r="M34" s="109"/>
      <c r="N34" s="59" t="s">
        <v>42</v>
      </c>
      <c r="P34" s="48"/>
      <c r="Q34" s="47"/>
      <c r="R34" s="47"/>
      <c r="S34" s="49"/>
      <c r="T34" s="49"/>
      <c r="U34" s="49"/>
    </row>
    <row r="35" spans="1:21" ht="18" customHeight="1" x14ac:dyDescent="0.25">
      <c r="A35" s="107">
        <v>13</v>
      </c>
      <c r="B35" s="52">
        <v>19</v>
      </c>
      <c r="C35" s="53">
        <f>VLOOKUP(B35,[1]список!Print_Area,3)</f>
        <v>10151797304</v>
      </c>
      <c r="D35" s="54" t="str">
        <f>VLOOKUP(B35,[1]список!Print_Area,2)</f>
        <v>МИЩЕРСКИЙ Руслан</v>
      </c>
      <c r="E35" s="55">
        <f>VLOOKUP(B35,[1]список!Print_Area,4)</f>
        <v>38760</v>
      </c>
      <c r="F35" s="53" t="str">
        <f>VLOOKUP(B35,[1]список!Print_Area,5)</f>
        <v>1 СР</v>
      </c>
      <c r="G35" s="53" t="str">
        <f>VLOOKUP(B35,[1]список!Print_Area,6)</f>
        <v>Ростовская область</v>
      </c>
      <c r="H35" s="56">
        <v>28.25</v>
      </c>
      <c r="I35" s="108">
        <v>13</v>
      </c>
      <c r="J35" s="56"/>
      <c r="K35" s="56"/>
      <c r="L35" s="56">
        <f t="shared" si="0"/>
        <v>0</v>
      </c>
      <c r="M35" s="109"/>
      <c r="N35" s="59" t="s">
        <v>44</v>
      </c>
      <c r="P35" s="48"/>
      <c r="Q35" s="47"/>
      <c r="R35" s="47"/>
      <c r="S35" s="49"/>
      <c r="T35" s="49"/>
      <c r="U35" s="49"/>
    </row>
    <row r="36" spans="1:21" ht="18" customHeight="1" x14ac:dyDescent="0.25">
      <c r="A36" s="107">
        <v>14</v>
      </c>
      <c r="B36" s="52">
        <v>18</v>
      </c>
      <c r="C36" s="53">
        <f>VLOOKUP(B36,[1]список!Print_Area,3)</f>
        <v>10129967856</v>
      </c>
      <c r="D36" s="54" t="str">
        <f>VLOOKUP(B36,[1]список!Print_Area,2)</f>
        <v>СОСНОВИКОВ Семён</v>
      </c>
      <c r="E36" s="55">
        <f>VLOOKUP(B36,[1]список!Print_Area,4)</f>
        <v>38833</v>
      </c>
      <c r="F36" s="53" t="str">
        <f>VLOOKUP(B36,[1]список!Print_Area,5)</f>
        <v>1 СР</v>
      </c>
      <c r="G36" s="53" t="str">
        <f>VLOOKUP(B36,[1]список!Print_Area,6)</f>
        <v>Москва</v>
      </c>
      <c r="H36" s="56">
        <v>23.42</v>
      </c>
      <c r="I36" s="108">
        <v>14</v>
      </c>
      <c r="J36" s="56"/>
      <c r="K36" s="56"/>
      <c r="L36" s="56">
        <f t="shared" si="0"/>
        <v>0</v>
      </c>
      <c r="M36" s="109"/>
      <c r="N36" s="59" t="s">
        <v>44</v>
      </c>
      <c r="P36" s="48"/>
      <c r="Q36" s="47"/>
      <c r="R36" s="47"/>
      <c r="S36" s="49"/>
      <c r="T36" s="49"/>
      <c r="U36" s="49"/>
    </row>
    <row r="37" spans="1:21" ht="18" customHeight="1" x14ac:dyDescent="0.25">
      <c r="A37" s="107">
        <v>15</v>
      </c>
      <c r="B37" s="52">
        <v>20</v>
      </c>
      <c r="C37" s="53">
        <f>VLOOKUP(B37,[1]список!Print_Area,3)</f>
        <v>10129623508</v>
      </c>
      <c r="D37" s="54" t="str">
        <f>VLOOKUP(B37,[1]список!Print_Area,2)</f>
        <v>КОЗЛОВ Данил</v>
      </c>
      <c r="E37" s="55">
        <f>VLOOKUP(B37,[1]список!Print_Area,4)</f>
        <v>39020</v>
      </c>
      <c r="F37" s="53" t="str">
        <f>VLOOKUP(B37,[1]список!Print_Area,5)</f>
        <v>1 СР</v>
      </c>
      <c r="G37" s="53" t="str">
        <f>VLOOKUP(B37,[1]список!Print_Area,6)</f>
        <v>Удмуртская Республика</v>
      </c>
      <c r="H37" s="56">
        <v>17.84</v>
      </c>
      <c r="I37" s="108">
        <v>15</v>
      </c>
      <c r="J37" s="56"/>
      <c r="K37" s="56"/>
      <c r="L37" s="56">
        <f t="shared" si="0"/>
        <v>0</v>
      </c>
      <c r="M37" s="110"/>
      <c r="N37" s="59" t="s">
        <v>44</v>
      </c>
      <c r="P37" s="48"/>
      <c r="Q37" s="47"/>
      <c r="R37" s="47"/>
      <c r="S37" s="49"/>
      <c r="T37" s="49"/>
      <c r="U37" s="49"/>
    </row>
    <row r="38" spans="1:21" ht="18" customHeight="1" x14ac:dyDescent="0.25">
      <c r="A38" s="107">
        <v>16</v>
      </c>
      <c r="B38" s="52">
        <v>15</v>
      </c>
      <c r="C38" s="53">
        <f>VLOOKUP(B38,[1]список!Print_Area,3)</f>
        <v>10137629341</v>
      </c>
      <c r="D38" s="54" t="str">
        <f>VLOOKUP(B38,[1]список!Print_Area,2)</f>
        <v>КОЛДАЕВ Юрий</v>
      </c>
      <c r="E38" s="55">
        <f>VLOOKUP(B38,[1]список!Print_Area,4)</f>
        <v>38873</v>
      </c>
      <c r="F38" s="53" t="str">
        <f>VLOOKUP(B38,[1]список!Print_Area,5)</f>
        <v>1 СР</v>
      </c>
      <c r="G38" s="53" t="str">
        <f>VLOOKUP(B38,[1]список!Print_Area,6)</f>
        <v>Москва</v>
      </c>
      <c r="H38" s="56">
        <v>15.91</v>
      </c>
      <c r="I38" s="108">
        <v>16</v>
      </c>
      <c r="J38" s="56"/>
      <c r="K38" s="56"/>
      <c r="L38" s="56">
        <f t="shared" si="0"/>
        <v>0</v>
      </c>
      <c r="M38" s="110"/>
      <c r="N38" s="59" t="s">
        <v>44</v>
      </c>
      <c r="P38" s="48"/>
      <c r="Q38" s="47"/>
      <c r="R38" s="47"/>
      <c r="S38" s="49"/>
      <c r="T38" s="49"/>
      <c r="U38" s="49"/>
    </row>
    <row r="39" spans="1:21" ht="18" customHeight="1" x14ac:dyDescent="0.25">
      <c r="A39" s="107">
        <v>17</v>
      </c>
      <c r="B39" s="52">
        <v>30</v>
      </c>
      <c r="C39" s="53">
        <f>VLOOKUP(B39,[1]список!Print_Area,3)</f>
        <v>10155080651</v>
      </c>
      <c r="D39" s="54" t="str">
        <f>VLOOKUP(B39,[1]список!Print_Area,2)</f>
        <v>ПОДГОРОДЕЦКИЙ Аврелий</v>
      </c>
      <c r="E39" s="55">
        <f>VLOOKUP(B39,[1]список!Print_Area,4)</f>
        <v>39435</v>
      </c>
      <c r="F39" s="53" t="str">
        <f>VLOOKUP(B39,[1]список!Print_Area,5)</f>
        <v>1 СР</v>
      </c>
      <c r="G39" s="53" t="str">
        <f>VLOOKUP(B39,[1]список!Print_Area,6)</f>
        <v>Самарская область</v>
      </c>
      <c r="H39" s="56">
        <v>14.44</v>
      </c>
      <c r="I39" s="108">
        <v>17</v>
      </c>
      <c r="J39" s="56"/>
      <c r="K39" s="56"/>
      <c r="L39" s="56">
        <f t="shared" si="0"/>
        <v>0</v>
      </c>
      <c r="M39" s="110"/>
      <c r="N39" s="59" t="s">
        <v>44</v>
      </c>
      <c r="P39" s="48"/>
      <c r="Q39" s="47"/>
      <c r="R39" s="47"/>
      <c r="S39" s="49"/>
      <c r="T39" s="49"/>
      <c r="U39" s="49"/>
    </row>
    <row r="40" spans="1:21" ht="18" customHeight="1" x14ac:dyDescent="0.25">
      <c r="A40" s="107" t="s">
        <v>45</v>
      </c>
      <c r="B40" s="52">
        <v>26</v>
      </c>
      <c r="C40" s="53">
        <f>VLOOKUP(B40,[1]список!Print_Area,3)</f>
        <v>10140425971</v>
      </c>
      <c r="D40" s="54" t="str">
        <f>VLOOKUP(B40,[1]список!Print_Area,2)</f>
        <v>ДВОРЯНИНОВ Ярослав</v>
      </c>
      <c r="E40" s="55">
        <f>VLOOKUP(B40,[1]список!Print_Area,4)</f>
        <v>39348</v>
      </c>
      <c r="F40" s="53" t="str">
        <f>VLOOKUP(B40,[1]список!Print_Area,5)</f>
        <v>1 СР</v>
      </c>
      <c r="G40" s="53" t="str">
        <f>VLOOKUP(B40,[1]список!Print_Area,6)</f>
        <v>Республика Татарстан</v>
      </c>
      <c r="H40" s="56"/>
      <c r="I40" s="108"/>
      <c r="J40" s="56"/>
      <c r="K40" s="56"/>
      <c r="L40" s="56"/>
      <c r="M40" s="110"/>
      <c r="N40" s="59"/>
      <c r="P40" s="48"/>
      <c r="Q40" s="47"/>
      <c r="R40" s="47"/>
      <c r="S40" s="49"/>
      <c r="T40" s="49"/>
      <c r="U40" s="49"/>
    </row>
    <row r="41" spans="1:21" ht="18" customHeight="1" x14ac:dyDescent="0.25">
      <c r="A41" s="107" t="s">
        <v>45</v>
      </c>
      <c r="B41" s="52">
        <v>32</v>
      </c>
      <c r="C41" s="53">
        <f>VLOOKUP(B41,[1]список!Print_Area,3)</f>
        <v>10129623104</v>
      </c>
      <c r="D41" s="54" t="str">
        <f>VLOOKUP(B41,[1]список!Print_Area,2)</f>
        <v>АБДРАХМАНОВ Карим</v>
      </c>
      <c r="E41" s="55" t="str">
        <f>VLOOKUP(B41,[1]список!Print_Area,4)</f>
        <v>18.01.2007</v>
      </c>
      <c r="F41" s="53" t="str">
        <f>VLOOKUP(B41,[1]список!Print_Area,5)</f>
        <v>1 СР</v>
      </c>
      <c r="G41" s="53" t="str">
        <f>VLOOKUP(B41,[1]список!Print_Area,6)</f>
        <v>Оренбургская область</v>
      </c>
      <c r="H41" s="56"/>
      <c r="I41" s="108"/>
      <c r="J41" s="56"/>
      <c r="K41" s="56"/>
      <c r="L41" s="56"/>
      <c r="M41" s="110"/>
      <c r="N41" s="59"/>
      <c r="P41" s="48"/>
      <c r="Q41" s="47"/>
      <c r="R41" s="47"/>
      <c r="S41" s="49"/>
      <c r="T41" s="49"/>
      <c r="U41" s="49"/>
    </row>
    <row r="42" spans="1:21" ht="7.5" customHeight="1" thickBot="1" x14ac:dyDescent="0.35">
      <c r="A42" s="63"/>
      <c r="B42" s="62"/>
      <c r="C42" s="63"/>
      <c r="D42" s="64"/>
      <c r="E42" s="65"/>
      <c r="F42" s="66"/>
      <c r="G42" s="65"/>
      <c r="H42" s="67"/>
      <c r="I42" s="68"/>
      <c r="J42" s="68"/>
      <c r="K42" s="68"/>
      <c r="L42" s="67"/>
      <c r="M42" s="68"/>
      <c r="N42" s="68"/>
      <c r="P42" s="48"/>
      <c r="Q42" s="47"/>
      <c r="R42" s="47"/>
      <c r="S42" s="49"/>
      <c r="T42" s="49"/>
      <c r="U42" s="49"/>
    </row>
    <row r="43" spans="1:21" ht="15" thickTop="1" x14ac:dyDescent="0.25">
      <c r="A43" s="124" t="s">
        <v>46</v>
      </c>
      <c r="B43" s="125"/>
      <c r="C43" s="125"/>
      <c r="D43" s="125"/>
      <c r="E43" s="70"/>
      <c r="F43" s="70"/>
      <c r="G43" s="125" t="s">
        <v>47</v>
      </c>
      <c r="H43" s="125"/>
      <c r="I43" s="125"/>
      <c r="J43" s="125"/>
      <c r="K43" s="125"/>
      <c r="L43" s="125"/>
      <c r="M43" s="125"/>
      <c r="N43" s="126"/>
      <c r="P43" s="48"/>
      <c r="Q43" s="47"/>
      <c r="R43" s="47"/>
      <c r="S43" s="49"/>
      <c r="T43" s="49"/>
      <c r="U43" s="49"/>
    </row>
    <row r="44" spans="1:21" ht="14.5" x14ac:dyDescent="0.25">
      <c r="A44" s="71" t="s">
        <v>48</v>
      </c>
      <c r="B44" s="72"/>
      <c r="C44" s="73"/>
      <c r="D44" s="74"/>
      <c r="E44" s="75"/>
      <c r="F44" s="75"/>
      <c r="G44" s="76" t="s">
        <v>49</v>
      </c>
      <c r="H44" s="77" cm="1">
        <f t="array" ref="H44">SUM(1/COUNTIF(G23:G41,G23:G41))</f>
        <v>10.000000000000002</v>
      </c>
      <c r="I44" s="78"/>
      <c r="J44" s="79"/>
      <c r="K44" s="79"/>
      <c r="L44" s="80"/>
      <c r="M44" s="76" t="s">
        <v>50</v>
      </c>
      <c r="N44" s="81">
        <f>COUNTIF(F$21:F134,"ЗМС")</f>
        <v>0</v>
      </c>
      <c r="P44" s="48"/>
      <c r="Q44" s="47"/>
      <c r="R44" s="47"/>
      <c r="S44" s="49"/>
      <c r="T44" s="49"/>
      <c r="U44" s="49"/>
    </row>
    <row r="45" spans="1:21" ht="14.5" x14ac:dyDescent="0.25">
      <c r="A45" s="71" t="s">
        <v>51</v>
      </c>
      <c r="B45" s="72"/>
      <c r="C45" s="82"/>
      <c r="D45" s="74"/>
      <c r="E45" s="83"/>
      <c r="F45" s="83"/>
      <c r="G45" s="76" t="s">
        <v>52</v>
      </c>
      <c r="H45" s="84">
        <v>19</v>
      </c>
      <c r="I45" s="85"/>
      <c r="J45" s="86"/>
      <c r="K45" s="86"/>
      <c r="L45" s="87"/>
      <c r="M45" s="76" t="s">
        <v>53</v>
      </c>
      <c r="N45" s="81">
        <f>COUNTIF(F$21:F134,"МСМК")</f>
        <v>0</v>
      </c>
      <c r="P45" s="48"/>
      <c r="Q45" s="47"/>
      <c r="R45" s="47"/>
      <c r="S45" s="49"/>
      <c r="T45" s="49"/>
      <c r="U45" s="49"/>
    </row>
    <row r="46" spans="1:21" ht="14.5" x14ac:dyDescent="0.25">
      <c r="A46" s="71" t="s">
        <v>54</v>
      </c>
      <c r="B46" s="72"/>
      <c r="C46" s="72"/>
      <c r="D46" s="74"/>
      <c r="E46" s="83"/>
      <c r="F46" s="83"/>
      <c r="G46" s="76" t="s">
        <v>55</v>
      </c>
      <c r="H46" s="84">
        <v>17</v>
      </c>
      <c r="I46" s="85"/>
      <c r="J46" s="86"/>
      <c r="K46" s="86"/>
      <c r="L46" s="87"/>
      <c r="M46" s="76" t="s">
        <v>41</v>
      </c>
      <c r="N46" s="81">
        <f>COUNTIF(F$21:F59,"МС")</f>
        <v>1</v>
      </c>
      <c r="P46" s="48"/>
      <c r="Q46" s="47"/>
      <c r="R46" s="47"/>
      <c r="S46" s="49"/>
      <c r="T46" s="49"/>
      <c r="U46" s="49"/>
    </row>
    <row r="47" spans="1:21" ht="14.5" x14ac:dyDescent="0.25">
      <c r="A47" s="71" t="s">
        <v>56</v>
      </c>
      <c r="B47" s="72"/>
      <c r="C47" s="72"/>
      <c r="D47" s="74"/>
      <c r="E47" s="83"/>
      <c r="F47" s="83"/>
      <c r="G47" s="76" t="s">
        <v>57</v>
      </c>
      <c r="H47" s="84">
        <f>COUNT(A23:A41)</f>
        <v>17</v>
      </c>
      <c r="I47" s="85"/>
      <c r="J47" s="86"/>
      <c r="K47" s="86"/>
      <c r="L47" s="87"/>
      <c r="M47" s="76" t="s">
        <v>43</v>
      </c>
      <c r="N47" s="81">
        <f>COUNTIF(F$20:F59,"КМС")</f>
        <v>4</v>
      </c>
      <c r="P47" s="48"/>
      <c r="Q47" s="47"/>
      <c r="R47" s="47"/>
      <c r="S47" s="49"/>
      <c r="T47" s="49"/>
      <c r="U47" s="49"/>
    </row>
    <row r="48" spans="1:21" ht="14.5" x14ac:dyDescent="0.25">
      <c r="A48" s="88"/>
      <c r="B48" s="72"/>
      <c r="C48" s="72"/>
      <c r="D48" s="74"/>
      <c r="G48" s="76" t="s">
        <v>58</v>
      </c>
      <c r="H48" s="84">
        <f>COUNTIF(A23:A41,"НФ")</f>
        <v>0</v>
      </c>
      <c r="I48" s="85"/>
      <c r="J48" s="86"/>
      <c r="K48" s="86"/>
      <c r="L48" s="87"/>
      <c r="M48" s="76" t="s">
        <v>59</v>
      </c>
      <c r="N48" s="81">
        <f>COUNTIF(F$23:F133,"1 СР")</f>
        <v>14</v>
      </c>
      <c r="P48" s="48"/>
      <c r="Q48" s="47"/>
      <c r="R48" s="47"/>
      <c r="S48" s="49"/>
      <c r="T48" s="49"/>
      <c r="U48" s="49"/>
    </row>
    <row r="49" spans="1:21" ht="14.5" x14ac:dyDescent="0.25">
      <c r="A49" s="89"/>
      <c r="B49" s="36"/>
      <c r="C49" s="35"/>
      <c r="D49" s="74"/>
      <c r="G49" s="76" t="s">
        <v>60</v>
      </c>
      <c r="H49" s="84">
        <f>COUNTIF(A23:A41,"ДСКВ")</f>
        <v>0</v>
      </c>
      <c r="I49" s="85"/>
      <c r="J49" s="86"/>
      <c r="K49" s="86"/>
      <c r="L49" s="87"/>
      <c r="M49" s="76" t="s">
        <v>61</v>
      </c>
      <c r="N49" s="81">
        <f>COUNTIF(F$23:F133,"2 СР")</f>
        <v>0</v>
      </c>
    </row>
    <row r="50" spans="1:21" ht="14.5" x14ac:dyDescent="0.25">
      <c r="A50" s="90"/>
      <c r="B50" s="72"/>
      <c r="C50" s="72"/>
      <c r="D50" s="74"/>
      <c r="E50" s="83"/>
      <c r="F50" s="83"/>
      <c r="G50" s="76" t="s">
        <v>62</v>
      </c>
      <c r="H50" s="84">
        <f>COUNTIF(A23:A41,"НС")</f>
        <v>2</v>
      </c>
      <c r="I50" s="91"/>
      <c r="J50" s="92"/>
      <c r="K50" s="92"/>
      <c r="L50" s="93"/>
      <c r="M50" s="76" t="s">
        <v>63</v>
      </c>
      <c r="N50" s="81">
        <f>COUNTIF(F$23:F133,"3 СР")</f>
        <v>0</v>
      </c>
    </row>
    <row r="51" spans="1:21" ht="5.25" customHeight="1" x14ac:dyDescent="0.25">
      <c r="A51" s="90"/>
      <c r="B51" s="72"/>
      <c r="C51" s="72"/>
      <c r="D51" s="72"/>
      <c r="E51" s="72"/>
      <c r="F51" s="72"/>
      <c r="G51" s="36"/>
      <c r="H51" s="94"/>
      <c r="I51" s="94"/>
      <c r="J51" s="94"/>
      <c r="K51" s="94"/>
      <c r="L51" s="94"/>
      <c r="M51" s="95"/>
      <c r="N51" s="96"/>
    </row>
    <row r="52" spans="1:21" ht="15.5" x14ac:dyDescent="0.25">
      <c r="A52" s="97"/>
      <c r="B52" s="98"/>
      <c r="C52" s="98"/>
      <c r="D52" s="127" t="s">
        <v>64</v>
      </c>
      <c r="E52" s="127"/>
      <c r="F52" s="127"/>
      <c r="G52" s="127" t="s">
        <v>65</v>
      </c>
      <c r="H52" s="127"/>
      <c r="I52" s="127"/>
      <c r="J52" s="99"/>
      <c r="K52" s="99"/>
      <c r="L52" s="127" t="str">
        <f>A19</f>
        <v>СУДЬЯ НА ФИНИШЕ:</v>
      </c>
      <c r="M52" s="127"/>
      <c r="N52" s="128"/>
    </row>
    <row r="53" spans="1:21" x14ac:dyDescent="0.25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1"/>
    </row>
    <row r="54" spans="1:21" x14ac:dyDescent="0.25">
      <c r="A54" s="100"/>
      <c r="D54" s="101"/>
      <c r="E54" s="101"/>
      <c r="F54" s="101"/>
      <c r="G54" s="101"/>
      <c r="H54" s="39"/>
      <c r="I54" s="101"/>
      <c r="J54" s="101"/>
      <c r="K54" s="101"/>
      <c r="L54" s="39"/>
      <c r="M54" s="101"/>
      <c r="N54" s="102"/>
    </row>
    <row r="55" spans="1:21" x14ac:dyDescent="0.25">
      <c r="A55" s="100"/>
      <c r="D55" s="101"/>
      <c r="E55" s="101"/>
      <c r="F55" s="101"/>
      <c r="G55" s="101"/>
      <c r="H55" s="39"/>
      <c r="I55" s="101"/>
      <c r="J55" s="101"/>
      <c r="K55" s="101"/>
      <c r="L55" s="39"/>
      <c r="M55" s="101"/>
      <c r="N55" s="102"/>
    </row>
    <row r="56" spans="1:21" x14ac:dyDescent="0.25">
      <c r="A56" s="100"/>
      <c r="D56" s="101"/>
      <c r="E56" s="101"/>
      <c r="G56" s="101"/>
      <c r="H56" s="39"/>
      <c r="I56" s="101"/>
      <c r="J56" s="101"/>
      <c r="K56" s="101"/>
      <c r="L56" s="39"/>
      <c r="M56" s="101"/>
      <c r="N56" s="102"/>
    </row>
    <row r="57" spans="1:21" x14ac:dyDescent="0.25">
      <c r="A57" s="100"/>
      <c r="D57" s="101"/>
      <c r="E57" s="101"/>
      <c r="F57" s="101"/>
      <c r="G57" s="101"/>
      <c r="H57" s="39"/>
      <c r="I57" s="101"/>
      <c r="J57" s="101"/>
      <c r="K57" s="101"/>
      <c r="L57" s="39"/>
      <c r="M57" s="101"/>
      <c r="N57" s="102"/>
    </row>
    <row r="58" spans="1:21" s="48" customFormat="1" ht="13.75" customHeight="1" thickBot="1" x14ac:dyDescent="0.3">
      <c r="A58" s="103"/>
      <c r="B58" s="104"/>
      <c r="C58" s="104"/>
      <c r="D58" s="111" t="str">
        <f>G17</f>
        <v xml:space="preserve">АНДРИЯНОВ А.С. (ВК, г. МОСКВА) </v>
      </c>
      <c r="E58" s="111"/>
      <c r="F58" s="111"/>
      <c r="G58" s="111" t="str">
        <f>G18</f>
        <v>СЛАБКОВСКАЯ В.Н. ( ВК, г. ОМСК)</v>
      </c>
      <c r="H58" s="111"/>
      <c r="I58" s="111"/>
      <c r="J58" s="105"/>
      <c r="K58" s="105"/>
      <c r="L58" s="111" t="str">
        <f>G19</f>
        <v xml:space="preserve">МАЛАХОВ Р.А. (1К, г. ИЖЕВСК) </v>
      </c>
      <c r="M58" s="111"/>
      <c r="N58" s="112"/>
      <c r="S58" s="106"/>
      <c r="T58" s="106"/>
      <c r="U58" s="106"/>
    </row>
    <row r="59" spans="1:21" ht="13.5" thickTop="1" x14ac:dyDescent="0.25"/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58:F58"/>
    <mergeCell ref="G58:I58"/>
    <mergeCell ref="L58:N58"/>
    <mergeCell ref="H21:I22"/>
    <mergeCell ref="J21:K21"/>
    <mergeCell ref="L21:L22"/>
    <mergeCell ref="M21:M22"/>
    <mergeCell ref="N21:N22"/>
    <mergeCell ref="A43:D43"/>
    <mergeCell ref="G43:N43"/>
    <mergeCell ref="D52:F52"/>
    <mergeCell ref="G52:I52"/>
    <mergeCell ref="L52:N52"/>
    <mergeCell ref="A53:E53"/>
    <mergeCell ref="F53:N53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 Юн-ки-оф.протокол</vt:lpstr>
      <vt:lpstr>ПР Юн-ры-оф.протокол</vt:lpstr>
      <vt:lpstr>'ПР Юн-ки-оф.протокол'!Заголовки_для_печати</vt:lpstr>
      <vt:lpstr>'ПР Юн-ры-оф.протокол'!Заголовки_для_печати</vt:lpstr>
      <vt:lpstr>'ПР Юн-ки-оф.протокол'!Область_печати</vt:lpstr>
      <vt:lpstr>'ПР Юн-ры-оф.протокол'!Область_печати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2024-08-17T12:50:27Z</dcterms:created>
  <dcterms:modified xsi:type="dcterms:W3CDTF">2024-08-21T07:00:00Z</dcterms:modified>
</cp:coreProperties>
</file>